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Oxydes" sheetId="1" r:id="rId1"/>
    <sheet name="Atomic amounts" sheetId="2" r:id="rId2"/>
    <sheet name="Formula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4" i="3" l="1"/>
  <c r="AT24" i="3"/>
  <c r="AS24" i="3"/>
  <c r="AR24" i="3"/>
  <c r="AQ24" i="3"/>
  <c r="AP24" i="3"/>
  <c r="AO24" i="3"/>
  <c r="AM24" i="3"/>
  <c r="AL24" i="3"/>
  <c r="AK24" i="3"/>
  <c r="AJ24" i="3"/>
  <c r="AI24" i="3"/>
  <c r="AH24" i="3"/>
  <c r="AG24" i="3"/>
  <c r="AF24" i="3"/>
  <c r="AE24" i="3"/>
  <c r="AD24" i="3"/>
  <c r="AC24" i="3"/>
  <c r="J24" i="3" s="1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AU23" i="3"/>
  <c r="AT23" i="3"/>
  <c r="AS23" i="3"/>
  <c r="AR23" i="3"/>
  <c r="AQ23" i="3"/>
  <c r="AP23" i="3"/>
  <c r="AO23" i="3"/>
  <c r="AM23" i="3"/>
  <c r="AL23" i="3"/>
  <c r="AK23" i="3"/>
  <c r="AJ23" i="3"/>
  <c r="AI23" i="3"/>
  <c r="AH23" i="3"/>
  <c r="AG23" i="3"/>
  <c r="AF23" i="3"/>
  <c r="AE23" i="3"/>
  <c r="AD23" i="3"/>
  <c r="AC23" i="3"/>
  <c r="J23" i="3" s="1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AU22" i="3"/>
  <c r="AT22" i="3"/>
  <c r="AS22" i="3"/>
  <c r="AR22" i="3"/>
  <c r="AQ22" i="3"/>
  <c r="AP22" i="3"/>
  <c r="AO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J22" i="3" s="1"/>
  <c r="T22" i="3"/>
  <c r="S22" i="3"/>
  <c r="R22" i="3"/>
  <c r="Q22" i="3"/>
  <c r="P22" i="3"/>
  <c r="O22" i="3"/>
  <c r="N22" i="3"/>
  <c r="M22" i="3"/>
  <c r="L22" i="3"/>
  <c r="AU21" i="3"/>
  <c r="AT21" i="3"/>
  <c r="AS21" i="3"/>
  <c r="AR21" i="3"/>
  <c r="AQ21" i="3"/>
  <c r="AP21" i="3"/>
  <c r="AO21" i="3"/>
  <c r="AM21" i="3"/>
  <c r="AL21" i="3"/>
  <c r="AK21" i="3"/>
  <c r="AJ21" i="3"/>
  <c r="AI21" i="3"/>
  <c r="AH21" i="3"/>
  <c r="AG21" i="3"/>
  <c r="AF21" i="3"/>
  <c r="AE21" i="3"/>
  <c r="AD21" i="3"/>
  <c r="AC21" i="3"/>
  <c r="J21" i="3" s="1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AU20" i="3"/>
  <c r="AT20" i="3"/>
  <c r="AS20" i="3"/>
  <c r="AR20" i="3"/>
  <c r="AQ20" i="3"/>
  <c r="AP20" i="3"/>
  <c r="AO20" i="3"/>
  <c r="AM20" i="3"/>
  <c r="AL20" i="3"/>
  <c r="AK20" i="3"/>
  <c r="AJ20" i="3"/>
  <c r="AI20" i="3"/>
  <c r="AH20" i="3"/>
  <c r="AG20" i="3"/>
  <c r="AF20" i="3"/>
  <c r="AE20" i="3"/>
  <c r="AD20" i="3"/>
  <c r="AC20" i="3"/>
  <c r="J20" i="3" s="1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AU19" i="3"/>
  <c r="AT19" i="3"/>
  <c r="AS19" i="3"/>
  <c r="AR19" i="3"/>
  <c r="AQ19" i="3"/>
  <c r="AP19" i="3"/>
  <c r="AO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J19" i="3" s="1"/>
  <c r="T19" i="3"/>
  <c r="S19" i="3"/>
  <c r="R19" i="3"/>
  <c r="Q19" i="3"/>
  <c r="I19" i="3" s="1"/>
  <c r="P19" i="3"/>
  <c r="O19" i="3"/>
  <c r="N19" i="3"/>
  <c r="M19" i="3"/>
  <c r="L19" i="3"/>
  <c r="K24" i="3"/>
  <c r="K23" i="3"/>
  <c r="K22" i="3"/>
  <c r="K21" i="3"/>
  <c r="K20" i="3"/>
  <c r="K19" i="3"/>
  <c r="AU18" i="3"/>
  <c r="AT18" i="3"/>
  <c r="AS18" i="3"/>
  <c r="AR18" i="3"/>
  <c r="AQ18" i="3"/>
  <c r="AP18" i="3"/>
  <c r="AO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AU17" i="3"/>
  <c r="AT17" i="3"/>
  <c r="AS17" i="3"/>
  <c r="AR17" i="3"/>
  <c r="AQ17" i="3"/>
  <c r="AP17" i="3"/>
  <c r="AO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AU16" i="3"/>
  <c r="AT16" i="3"/>
  <c r="AS16" i="3"/>
  <c r="AR16" i="3"/>
  <c r="AQ16" i="3"/>
  <c r="AP16" i="3"/>
  <c r="AO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AU15" i="3"/>
  <c r="AT15" i="3"/>
  <c r="AS15" i="3"/>
  <c r="AR15" i="3"/>
  <c r="AQ15" i="3"/>
  <c r="AP15" i="3"/>
  <c r="AO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AU14" i="3"/>
  <c r="AT14" i="3"/>
  <c r="AS14" i="3"/>
  <c r="AR14" i="3"/>
  <c r="AQ14" i="3"/>
  <c r="AP14" i="3"/>
  <c r="AO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8" i="3"/>
  <c r="K17" i="3"/>
  <c r="K16" i="3"/>
  <c r="K15" i="3"/>
  <c r="K14" i="3"/>
  <c r="I24" i="3"/>
  <c r="G24" i="3"/>
  <c r="F24" i="3"/>
  <c r="E24" i="3"/>
  <c r="D24" i="3"/>
  <c r="C24" i="3"/>
  <c r="B24" i="3"/>
  <c r="A24" i="3"/>
  <c r="G23" i="3"/>
  <c r="F23" i="3"/>
  <c r="E23" i="3"/>
  <c r="D23" i="3"/>
  <c r="C23" i="3"/>
  <c r="B23" i="3"/>
  <c r="A23" i="3"/>
  <c r="G22" i="3"/>
  <c r="F22" i="3"/>
  <c r="E22" i="3"/>
  <c r="D22" i="3"/>
  <c r="C22" i="3"/>
  <c r="B22" i="3"/>
  <c r="A22" i="3"/>
  <c r="I21" i="3"/>
  <c r="G21" i="3"/>
  <c r="F21" i="3"/>
  <c r="E21" i="3"/>
  <c r="D21" i="3"/>
  <c r="C21" i="3"/>
  <c r="B21" i="3"/>
  <c r="A21" i="3"/>
  <c r="I20" i="3"/>
  <c r="G20" i="3"/>
  <c r="F20" i="3"/>
  <c r="E20" i="3"/>
  <c r="D20" i="3"/>
  <c r="C20" i="3"/>
  <c r="B20" i="3"/>
  <c r="A20" i="3"/>
  <c r="G19" i="3"/>
  <c r="F19" i="3"/>
  <c r="E19" i="3"/>
  <c r="D19" i="3"/>
  <c r="C19" i="3"/>
  <c r="B19" i="3"/>
  <c r="A19" i="3"/>
  <c r="AU24" i="2"/>
  <c r="AT24" i="2"/>
  <c r="AS24" i="2"/>
  <c r="AR24" i="2"/>
  <c r="AQ24" i="2"/>
  <c r="AP24" i="2"/>
  <c r="AO24" i="2"/>
  <c r="AN24" i="2"/>
  <c r="AN24" i="3" s="1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AV24" i="2" s="1"/>
  <c r="G24" i="2"/>
  <c r="F24" i="2"/>
  <c r="E24" i="2"/>
  <c r="D24" i="2"/>
  <c r="C24" i="2"/>
  <c r="B24" i="2"/>
  <c r="A24" i="2"/>
  <c r="AU23" i="2"/>
  <c r="AT23" i="2"/>
  <c r="AS23" i="2"/>
  <c r="AR23" i="2"/>
  <c r="AQ23" i="2"/>
  <c r="AP23" i="2"/>
  <c r="AO23" i="2"/>
  <c r="AN23" i="2"/>
  <c r="AN23" i="3" s="1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G23" i="2"/>
  <c r="F23" i="2"/>
  <c r="E23" i="2"/>
  <c r="D23" i="2"/>
  <c r="C23" i="2"/>
  <c r="B23" i="2"/>
  <c r="A23" i="2"/>
  <c r="AU22" i="2"/>
  <c r="AT22" i="2"/>
  <c r="AS22" i="2"/>
  <c r="AR22" i="2"/>
  <c r="AQ22" i="2"/>
  <c r="AP22" i="2"/>
  <c r="AO22" i="2"/>
  <c r="AN22" i="2"/>
  <c r="AN22" i="3" s="1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AV22" i="2" s="1"/>
  <c r="G22" i="2"/>
  <c r="F22" i="2"/>
  <c r="E22" i="2"/>
  <c r="D22" i="2"/>
  <c r="C22" i="2"/>
  <c r="B22" i="2"/>
  <c r="A22" i="2"/>
  <c r="AU21" i="2"/>
  <c r="AT21" i="2"/>
  <c r="AS21" i="2"/>
  <c r="AR21" i="2"/>
  <c r="AQ21" i="2"/>
  <c r="AP21" i="2"/>
  <c r="AO21" i="2"/>
  <c r="AN21" i="2"/>
  <c r="AN21" i="3" s="1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AV21" i="2" s="1"/>
  <c r="G21" i="2"/>
  <c r="F21" i="2"/>
  <c r="E21" i="2"/>
  <c r="D21" i="2"/>
  <c r="C21" i="2"/>
  <c r="B21" i="2"/>
  <c r="A21" i="2"/>
  <c r="AU20" i="2"/>
  <c r="AT20" i="2"/>
  <c r="AS20" i="2"/>
  <c r="AR20" i="2"/>
  <c r="AQ20" i="2"/>
  <c r="AP20" i="2"/>
  <c r="AO20" i="2"/>
  <c r="AN20" i="2"/>
  <c r="AN20" i="3" s="1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G20" i="2"/>
  <c r="F20" i="2"/>
  <c r="E20" i="2"/>
  <c r="D20" i="2"/>
  <c r="C20" i="2"/>
  <c r="B20" i="2"/>
  <c r="A20" i="2"/>
  <c r="AU19" i="2"/>
  <c r="AT19" i="2"/>
  <c r="AS19" i="2"/>
  <c r="AR19" i="2"/>
  <c r="AQ19" i="2"/>
  <c r="AP19" i="2"/>
  <c r="AO19" i="2"/>
  <c r="AN19" i="2"/>
  <c r="AN19" i="3" s="1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AV19" i="2" s="1"/>
  <c r="G19" i="2"/>
  <c r="F19" i="2"/>
  <c r="E19" i="2"/>
  <c r="D19" i="2"/>
  <c r="C19" i="2"/>
  <c r="B19" i="2"/>
  <c r="A19" i="2"/>
  <c r="AV24" i="1"/>
  <c r="AV23" i="1"/>
  <c r="AV22" i="1"/>
  <c r="AV21" i="1"/>
  <c r="AV20" i="1"/>
  <c r="AV19" i="1"/>
  <c r="J24" i="1"/>
  <c r="I24" i="1"/>
  <c r="H24" i="1"/>
  <c r="J23" i="1"/>
  <c r="I23" i="1"/>
  <c r="J22" i="1"/>
  <c r="I22" i="1"/>
  <c r="J21" i="1"/>
  <c r="I21" i="1"/>
  <c r="J20" i="1"/>
  <c r="I20" i="1"/>
  <c r="J19" i="1"/>
  <c r="I19" i="1"/>
  <c r="AV24" i="3" l="1"/>
  <c r="AV20" i="2"/>
  <c r="AV23" i="2"/>
  <c r="AV20" i="3"/>
  <c r="AV23" i="3"/>
  <c r="AV21" i="3"/>
  <c r="AV22" i="3"/>
  <c r="AV19" i="3"/>
  <c r="I23" i="3"/>
  <c r="I22" i="3"/>
  <c r="G18" i="3" l="1"/>
  <c r="F18" i="3"/>
  <c r="E18" i="3"/>
  <c r="D18" i="3"/>
  <c r="C18" i="3"/>
  <c r="B18" i="3"/>
  <c r="A18" i="3"/>
  <c r="G17" i="3"/>
  <c r="F17" i="3"/>
  <c r="E17" i="3"/>
  <c r="D17" i="3"/>
  <c r="C17" i="3"/>
  <c r="B17" i="3"/>
  <c r="A17" i="3"/>
  <c r="G16" i="3"/>
  <c r="F16" i="3"/>
  <c r="E16" i="3"/>
  <c r="D16" i="3"/>
  <c r="C16" i="3"/>
  <c r="B16" i="3"/>
  <c r="A16" i="3"/>
  <c r="G15" i="3"/>
  <c r="F15" i="3"/>
  <c r="E15" i="3"/>
  <c r="D15" i="3"/>
  <c r="C15" i="3"/>
  <c r="B15" i="3"/>
  <c r="A15" i="3"/>
  <c r="G14" i="3"/>
  <c r="F14" i="3"/>
  <c r="E14" i="3"/>
  <c r="D14" i="3"/>
  <c r="C14" i="3"/>
  <c r="B14" i="3"/>
  <c r="A14" i="3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AU18" i="2"/>
  <c r="AT18" i="2"/>
  <c r="AS18" i="2"/>
  <c r="AR18" i="2"/>
  <c r="AQ18" i="2"/>
  <c r="AP18" i="2"/>
  <c r="AO18" i="2"/>
  <c r="AN18" i="2"/>
  <c r="AN18" i="3" s="1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G18" i="2"/>
  <c r="F18" i="2"/>
  <c r="E18" i="2"/>
  <c r="D18" i="2"/>
  <c r="C18" i="2"/>
  <c r="B18" i="2"/>
  <c r="A18" i="2"/>
  <c r="AU17" i="2"/>
  <c r="AT17" i="2"/>
  <c r="AS17" i="2"/>
  <c r="AR17" i="2"/>
  <c r="AQ17" i="2"/>
  <c r="AP17" i="2"/>
  <c r="AO17" i="2"/>
  <c r="AN17" i="2"/>
  <c r="AN17" i="3" s="1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G17" i="2"/>
  <c r="F17" i="2"/>
  <c r="E17" i="2"/>
  <c r="D17" i="2"/>
  <c r="C17" i="2"/>
  <c r="B17" i="2"/>
  <c r="A17" i="2"/>
  <c r="AU16" i="2"/>
  <c r="AT16" i="2"/>
  <c r="AS16" i="2"/>
  <c r="AR16" i="2"/>
  <c r="AQ16" i="2"/>
  <c r="AP16" i="2"/>
  <c r="AO16" i="2"/>
  <c r="AN16" i="2"/>
  <c r="AN16" i="3" s="1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G16" i="2"/>
  <c r="F16" i="2"/>
  <c r="E16" i="2"/>
  <c r="D16" i="2"/>
  <c r="C16" i="2"/>
  <c r="B16" i="2"/>
  <c r="A16" i="2"/>
  <c r="AU15" i="2"/>
  <c r="AT15" i="2"/>
  <c r="AS15" i="2"/>
  <c r="AR15" i="2"/>
  <c r="AQ15" i="2"/>
  <c r="AP15" i="2"/>
  <c r="AO15" i="2"/>
  <c r="AN15" i="2"/>
  <c r="AN15" i="3" s="1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G15" i="2"/>
  <c r="F15" i="2"/>
  <c r="E15" i="2"/>
  <c r="D15" i="2"/>
  <c r="C15" i="2"/>
  <c r="B15" i="2"/>
  <c r="A15" i="2"/>
  <c r="AU14" i="2"/>
  <c r="AT14" i="2"/>
  <c r="AS14" i="2"/>
  <c r="AR14" i="2"/>
  <c r="AQ14" i="2"/>
  <c r="AP14" i="2"/>
  <c r="AO14" i="2"/>
  <c r="AN14" i="2"/>
  <c r="AN14" i="3" s="1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G14" i="2"/>
  <c r="F14" i="2"/>
  <c r="E14" i="2"/>
  <c r="D14" i="2"/>
  <c r="C14" i="2"/>
  <c r="B14" i="2"/>
  <c r="A14" i="2"/>
  <c r="AV18" i="1"/>
  <c r="AV17" i="1"/>
  <c r="AV16" i="1"/>
  <c r="AV15" i="1"/>
  <c r="AV14" i="1"/>
  <c r="I15" i="3" l="1"/>
  <c r="I17" i="3"/>
  <c r="AV16" i="2"/>
  <c r="AV15" i="2"/>
  <c r="AV18" i="2"/>
  <c r="AV14" i="2"/>
  <c r="AV17" i="2"/>
  <c r="G13" i="3"/>
  <c r="F13" i="3"/>
  <c r="E13" i="3"/>
  <c r="D13" i="3"/>
  <c r="C13" i="3"/>
  <c r="B13" i="3"/>
  <c r="A13" i="3"/>
  <c r="G12" i="3"/>
  <c r="F12" i="3"/>
  <c r="E12" i="3"/>
  <c r="D12" i="3"/>
  <c r="C12" i="3"/>
  <c r="B12" i="3"/>
  <c r="A12" i="3"/>
  <c r="G11" i="3"/>
  <c r="F11" i="3"/>
  <c r="E11" i="3"/>
  <c r="D11" i="3"/>
  <c r="C11" i="3"/>
  <c r="B11" i="3"/>
  <c r="A11" i="3"/>
  <c r="G10" i="3"/>
  <c r="F10" i="3"/>
  <c r="E10" i="3"/>
  <c r="D10" i="3"/>
  <c r="C10" i="3"/>
  <c r="B10" i="3"/>
  <c r="A10" i="3"/>
  <c r="G9" i="3"/>
  <c r="F9" i="3"/>
  <c r="E9" i="3"/>
  <c r="D9" i="3"/>
  <c r="C9" i="3"/>
  <c r="B9" i="3"/>
  <c r="A9" i="3"/>
  <c r="H8" i="3"/>
  <c r="G8" i="3"/>
  <c r="F8" i="3"/>
  <c r="E8" i="3"/>
  <c r="D8" i="3"/>
  <c r="C8" i="3"/>
  <c r="B8" i="3"/>
  <c r="A8" i="3"/>
  <c r="K9" i="2"/>
  <c r="K9" i="3" s="1"/>
  <c r="L9" i="2"/>
  <c r="M9" i="2"/>
  <c r="N9" i="2"/>
  <c r="O9" i="2"/>
  <c r="P9" i="2"/>
  <c r="Q9" i="2"/>
  <c r="R9" i="2"/>
  <c r="S9" i="2"/>
  <c r="T9" i="2"/>
  <c r="U9" i="2"/>
  <c r="V9" i="2"/>
  <c r="W9" i="2"/>
  <c r="W9" i="3" s="1"/>
  <c r="X9" i="2"/>
  <c r="Y9" i="2"/>
  <c r="Z9" i="2"/>
  <c r="AA9" i="2"/>
  <c r="AB9" i="2"/>
  <c r="AC9" i="2"/>
  <c r="AD9" i="2"/>
  <c r="AE9" i="2"/>
  <c r="AF9" i="2"/>
  <c r="AG9" i="2"/>
  <c r="AH9" i="2"/>
  <c r="AI9" i="2"/>
  <c r="AI9" i="3" s="1"/>
  <c r="AJ9" i="2"/>
  <c r="AK9" i="2"/>
  <c r="AL9" i="2"/>
  <c r="AM9" i="2"/>
  <c r="AN9" i="2"/>
  <c r="AO9" i="2"/>
  <c r="AP9" i="2"/>
  <c r="AQ9" i="2"/>
  <c r="AR9" i="2"/>
  <c r="AS9" i="2"/>
  <c r="AT9" i="2"/>
  <c r="AU9" i="2"/>
  <c r="AU9" i="3" s="1"/>
  <c r="K10" i="2"/>
  <c r="K10" i="3" s="1"/>
  <c r="L10" i="2"/>
  <c r="M10" i="2"/>
  <c r="N10" i="2"/>
  <c r="O10" i="2"/>
  <c r="P10" i="2"/>
  <c r="Q10" i="2"/>
  <c r="R10" i="2"/>
  <c r="S10" i="2"/>
  <c r="T10" i="2"/>
  <c r="U10" i="2"/>
  <c r="V10" i="2"/>
  <c r="W10" i="2"/>
  <c r="W10" i="3" s="1"/>
  <c r="X10" i="2"/>
  <c r="Y10" i="2"/>
  <c r="Z10" i="2"/>
  <c r="AA10" i="2"/>
  <c r="AB10" i="2"/>
  <c r="AC10" i="2"/>
  <c r="AD10" i="2"/>
  <c r="AE10" i="2"/>
  <c r="AF10" i="2"/>
  <c r="AG10" i="2"/>
  <c r="AH10" i="2"/>
  <c r="AI10" i="2"/>
  <c r="AI10" i="3" s="1"/>
  <c r="AJ10" i="2"/>
  <c r="AK10" i="2"/>
  <c r="AL10" i="2"/>
  <c r="AM10" i="2"/>
  <c r="AN10" i="2"/>
  <c r="AO10" i="2"/>
  <c r="AP10" i="2"/>
  <c r="AQ10" i="2"/>
  <c r="AR10" i="2"/>
  <c r="AS10" i="2"/>
  <c r="AT10" i="2"/>
  <c r="AU10" i="2"/>
  <c r="AU10" i="3" s="1"/>
  <c r="K11" i="2"/>
  <c r="K11" i="3" s="1"/>
  <c r="L11" i="2"/>
  <c r="M11" i="2"/>
  <c r="N11" i="2"/>
  <c r="O11" i="2"/>
  <c r="P11" i="2"/>
  <c r="Q11" i="2"/>
  <c r="R11" i="2"/>
  <c r="S11" i="2"/>
  <c r="T11" i="2"/>
  <c r="U11" i="2"/>
  <c r="V11" i="2"/>
  <c r="W11" i="2"/>
  <c r="W11" i="3" s="1"/>
  <c r="X11" i="2"/>
  <c r="Y11" i="2"/>
  <c r="Z11" i="2"/>
  <c r="AA11" i="2"/>
  <c r="AB11" i="2"/>
  <c r="AC11" i="2"/>
  <c r="AD11" i="2"/>
  <c r="AE11" i="2"/>
  <c r="AF11" i="2"/>
  <c r="AG11" i="2"/>
  <c r="AH11" i="2"/>
  <c r="AI11" i="2"/>
  <c r="AI11" i="3" s="1"/>
  <c r="AJ11" i="2"/>
  <c r="AK11" i="2"/>
  <c r="AL11" i="2"/>
  <c r="AM11" i="2"/>
  <c r="AN11" i="2"/>
  <c r="AO11" i="2"/>
  <c r="AP11" i="2"/>
  <c r="AQ11" i="2"/>
  <c r="AR11" i="2"/>
  <c r="AS11" i="2"/>
  <c r="AT11" i="2"/>
  <c r="AU11" i="2"/>
  <c r="AU11" i="3" s="1"/>
  <c r="K12" i="2"/>
  <c r="K12" i="3" s="1"/>
  <c r="L12" i="2"/>
  <c r="L12" i="3" s="1"/>
  <c r="M12" i="2"/>
  <c r="N12" i="2"/>
  <c r="O12" i="2"/>
  <c r="P12" i="2"/>
  <c r="Q12" i="2"/>
  <c r="R12" i="2"/>
  <c r="S12" i="2"/>
  <c r="T12" i="2"/>
  <c r="U12" i="2"/>
  <c r="U12" i="3" s="1"/>
  <c r="V12" i="2"/>
  <c r="W12" i="2"/>
  <c r="W12" i="3" s="1"/>
  <c r="X12" i="2"/>
  <c r="X12" i="3" s="1"/>
  <c r="Y12" i="2"/>
  <c r="Z12" i="2"/>
  <c r="AA12" i="2"/>
  <c r="AB12" i="2"/>
  <c r="AC12" i="2"/>
  <c r="AD12" i="2"/>
  <c r="AE12" i="2"/>
  <c r="AF12" i="2"/>
  <c r="AG12" i="2"/>
  <c r="AG12" i="3" s="1"/>
  <c r="AH12" i="2"/>
  <c r="AH12" i="3" s="1"/>
  <c r="AI12" i="2"/>
  <c r="AI12" i="3" s="1"/>
  <c r="AJ12" i="2"/>
  <c r="AJ12" i="3" s="1"/>
  <c r="AK12" i="2"/>
  <c r="AL12" i="2"/>
  <c r="AM12" i="2"/>
  <c r="AN12" i="2"/>
  <c r="AO12" i="2"/>
  <c r="AP12" i="2"/>
  <c r="AQ12" i="2"/>
  <c r="AR12" i="2"/>
  <c r="AS12" i="2"/>
  <c r="AS12" i="3" s="1"/>
  <c r="AT12" i="2"/>
  <c r="AT12" i="3" s="1"/>
  <c r="AU12" i="2"/>
  <c r="AU12" i="3" s="1"/>
  <c r="K13" i="2"/>
  <c r="K13" i="3" s="1"/>
  <c r="L13" i="2"/>
  <c r="M13" i="2"/>
  <c r="N13" i="2"/>
  <c r="O13" i="2"/>
  <c r="P13" i="2"/>
  <c r="Q13" i="2"/>
  <c r="R13" i="2"/>
  <c r="S13" i="2"/>
  <c r="T13" i="2"/>
  <c r="U13" i="2"/>
  <c r="V13" i="2"/>
  <c r="W13" i="2"/>
  <c r="W13" i="3" s="1"/>
  <c r="X13" i="2"/>
  <c r="Y13" i="2"/>
  <c r="Z13" i="2"/>
  <c r="AA13" i="2"/>
  <c r="AB13" i="2"/>
  <c r="AC13" i="2"/>
  <c r="AD13" i="2"/>
  <c r="AE13" i="2"/>
  <c r="AF13" i="2"/>
  <c r="AG13" i="2"/>
  <c r="AH13" i="2"/>
  <c r="AI13" i="2"/>
  <c r="AI13" i="3" s="1"/>
  <c r="AJ13" i="2"/>
  <c r="AK13" i="2"/>
  <c r="AL13" i="2"/>
  <c r="AM13" i="2"/>
  <c r="AN13" i="2"/>
  <c r="AO13" i="2"/>
  <c r="AP13" i="2"/>
  <c r="AQ13" i="2"/>
  <c r="AR13" i="2"/>
  <c r="AS13" i="2"/>
  <c r="AT13" i="2"/>
  <c r="AU13" i="2"/>
  <c r="AU13" i="3" s="1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B8" i="2"/>
  <c r="C8" i="2"/>
  <c r="D8" i="2"/>
  <c r="E8" i="2"/>
  <c r="F8" i="2"/>
  <c r="G8" i="2"/>
  <c r="H8" i="2"/>
  <c r="I8" i="2"/>
  <c r="J8" i="2"/>
  <c r="A8" i="2"/>
  <c r="I18" i="3" l="1"/>
  <c r="V12" i="3"/>
  <c r="J14" i="3"/>
  <c r="AP12" i="3"/>
  <c r="J15" i="3"/>
  <c r="AV18" i="3"/>
  <c r="AV14" i="3"/>
  <c r="AV15" i="3"/>
  <c r="AV16" i="3"/>
  <c r="J17" i="3"/>
  <c r="J16" i="3"/>
  <c r="J18" i="3"/>
  <c r="I16" i="3"/>
  <c r="I14" i="3"/>
  <c r="AV17" i="3"/>
  <c r="AD12" i="3"/>
  <c r="R12" i="3"/>
  <c r="Z10" i="3"/>
  <c r="AJ9" i="3"/>
  <c r="X9" i="3"/>
  <c r="L9" i="3"/>
  <c r="AO12" i="3"/>
  <c r="AC12" i="3"/>
  <c r="Q12" i="3"/>
  <c r="AN12" i="3"/>
  <c r="AB12" i="3"/>
  <c r="P12" i="3"/>
  <c r="Z12" i="3"/>
  <c r="U13" i="3"/>
  <c r="AS13" i="3"/>
  <c r="AR13" i="3"/>
  <c r="AH11" i="3"/>
  <c r="AG13" i="3"/>
  <c r="AF13" i="3"/>
  <c r="AT11" i="3"/>
  <c r="AQ13" i="3"/>
  <c r="AE13" i="3"/>
  <c r="S13" i="3"/>
  <c r="AR12" i="3"/>
  <c r="AF12" i="3"/>
  <c r="T12" i="3"/>
  <c r="AS11" i="3"/>
  <c r="AG11" i="3"/>
  <c r="U11" i="3"/>
  <c r="T13" i="3"/>
  <c r="V11" i="3"/>
  <c r="AQ12" i="3"/>
  <c r="AE12" i="3"/>
  <c r="S12" i="3"/>
  <c r="AJ10" i="3"/>
  <c r="AT13" i="3"/>
  <c r="AH13" i="3"/>
  <c r="V13" i="3"/>
  <c r="AJ11" i="3"/>
  <c r="X11" i="3"/>
  <c r="L11" i="3"/>
  <c r="AK10" i="3"/>
  <c r="Y10" i="3"/>
  <c r="M10" i="3"/>
  <c r="AL9" i="3"/>
  <c r="Z9" i="3"/>
  <c r="N9" i="3"/>
  <c r="X10" i="3"/>
  <c r="L10" i="3"/>
  <c r="AK9" i="3"/>
  <c r="Y9" i="3"/>
  <c r="M9" i="3"/>
  <c r="AH10" i="3"/>
  <c r="AP13" i="3"/>
  <c r="AD13" i="3"/>
  <c r="R13" i="3"/>
  <c r="AR11" i="3"/>
  <c r="AF11" i="3"/>
  <c r="T11" i="3"/>
  <c r="AS10" i="3"/>
  <c r="AG10" i="3"/>
  <c r="U10" i="3"/>
  <c r="AT9" i="3"/>
  <c r="AH9" i="3"/>
  <c r="V9" i="3"/>
  <c r="AO13" i="3"/>
  <c r="AC13" i="3"/>
  <c r="Q13" i="3"/>
  <c r="I13" i="3" s="1"/>
  <c r="AQ11" i="3"/>
  <c r="AE11" i="3"/>
  <c r="S11" i="3"/>
  <c r="AR10" i="3"/>
  <c r="AF10" i="3"/>
  <c r="T10" i="3"/>
  <c r="AS9" i="3"/>
  <c r="AG9" i="3"/>
  <c r="U9" i="3"/>
  <c r="AN13" i="3"/>
  <c r="AB13" i="3"/>
  <c r="P13" i="3"/>
  <c r="AP11" i="3"/>
  <c r="AD11" i="3"/>
  <c r="R11" i="3"/>
  <c r="AQ10" i="3"/>
  <c r="AE10" i="3"/>
  <c r="S10" i="3"/>
  <c r="AR9" i="3"/>
  <c r="AF9" i="3"/>
  <c r="T9" i="3"/>
  <c r="V10" i="3"/>
  <c r="AM13" i="3"/>
  <c r="AA13" i="3"/>
  <c r="O13" i="3"/>
  <c r="AO11" i="3"/>
  <c r="AC11" i="3"/>
  <c r="Q11" i="3"/>
  <c r="AP10" i="3"/>
  <c r="AD10" i="3"/>
  <c r="R10" i="3"/>
  <c r="AQ9" i="3"/>
  <c r="AE9" i="3"/>
  <c r="S9" i="3"/>
  <c r="AL13" i="3"/>
  <c r="Z13" i="3"/>
  <c r="N13" i="3"/>
  <c r="AM12" i="3"/>
  <c r="AA12" i="3"/>
  <c r="O12" i="3"/>
  <c r="AN11" i="3"/>
  <c r="AB11" i="3"/>
  <c r="P11" i="3"/>
  <c r="AO10" i="3"/>
  <c r="AC10" i="3"/>
  <c r="Q10" i="3"/>
  <c r="I10" i="3" s="1"/>
  <c r="AP9" i="3"/>
  <c r="AD9" i="3"/>
  <c r="R9" i="3"/>
  <c r="AK13" i="3"/>
  <c r="Y13" i="3"/>
  <c r="M13" i="3"/>
  <c r="AL12" i="3"/>
  <c r="N12" i="3"/>
  <c r="AM11" i="3"/>
  <c r="AA11" i="3"/>
  <c r="O11" i="3"/>
  <c r="AN10" i="3"/>
  <c r="AB10" i="3"/>
  <c r="P10" i="3"/>
  <c r="AO9" i="3"/>
  <c r="AC9" i="3"/>
  <c r="Q9" i="3"/>
  <c r="AT10" i="3"/>
  <c r="AJ13" i="3"/>
  <c r="X13" i="3"/>
  <c r="L13" i="3"/>
  <c r="AK12" i="3"/>
  <c r="Y12" i="3"/>
  <c r="M12" i="3"/>
  <c r="AL11" i="3"/>
  <c r="Z11" i="3"/>
  <c r="N11" i="3"/>
  <c r="AM10" i="3"/>
  <c r="AA10" i="3"/>
  <c r="O10" i="3"/>
  <c r="AN9" i="3"/>
  <c r="AB9" i="3"/>
  <c r="P9" i="3"/>
  <c r="AK11" i="3"/>
  <c r="Y11" i="3"/>
  <c r="M11" i="3"/>
  <c r="AL10" i="3"/>
  <c r="N10" i="3"/>
  <c r="AM9" i="3"/>
  <c r="AA9" i="3"/>
  <c r="O9" i="3"/>
  <c r="AV13" i="2"/>
  <c r="AV12" i="2"/>
  <c r="AV11" i="2"/>
  <c r="AV10" i="2"/>
  <c r="AV9" i="2"/>
  <c r="I11" i="3" l="1"/>
  <c r="I12" i="3"/>
  <c r="I9" i="3"/>
  <c r="AV13" i="3"/>
  <c r="J13" i="3"/>
  <c r="AV12" i="3"/>
  <c r="AV10" i="3"/>
  <c r="AV11" i="3"/>
  <c r="J11" i="3"/>
  <c r="AV9" i="3"/>
  <c r="J12" i="3"/>
  <c r="J9" i="3"/>
  <c r="J10" i="3"/>
  <c r="AV10" i="1"/>
  <c r="AV11" i="1"/>
  <c r="AV12" i="1"/>
  <c r="AV13" i="1"/>
  <c r="AV9" i="1"/>
  <c r="J13" i="1" l="1"/>
  <c r="J12" i="1"/>
  <c r="J11" i="1"/>
  <c r="J10" i="1"/>
  <c r="J9" i="1"/>
  <c r="I9" i="1"/>
  <c r="I10" i="1"/>
  <c r="I11" i="1"/>
  <c r="I12" i="1"/>
  <c r="I13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<sst xmlns="http://schemas.openxmlformats.org/spreadsheetml/2006/main" count="233" uniqueCount="116">
  <si>
    <t>Author</t>
  </si>
  <si>
    <t>Quality</t>
  </si>
  <si>
    <t>Object</t>
  </si>
  <si>
    <t>Sample</t>
  </si>
  <si>
    <t>Analysis No.</t>
  </si>
  <si>
    <t>Comments</t>
  </si>
  <si>
    <t>REE+Y</t>
  </si>
  <si>
    <r>
      <t>SiO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</si>
  <si>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</si>
  <si>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</si>
  <si>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</si>
  <si>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</si>
  <si>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</si>
  <si>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</si>
  <si>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</si>
  <si>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K2O</t>
  </si>
  <si>
    <t>Y2O3</t>
  </si>
  <si>
    <t>La2O3</t>
  </si>
  <si>
    <t>Ce2O3</t>
  </si>
  <si>
    <t>Pr2O3</t>
  </si>
  <si>
    <t>Nd2O3</t>
  </si>
  <si>
    <t>Sm2O3</t>
  </si>
  <si>
    <t>Gd2O3</t>
  </si>
  <si>
    <t>Dy2O3</t>
  </si>
  <si>
    <t>Er2O3</t>
  </si>
  <si>
    <t>Yb2O3</t>
  </si>
  <si>
    <t>ZrO2</t>
  </si>
  <si>
    <t>Nb2O5</t>
  </si>
  <si>
    <t>ThO2</t>
  </si>
  <si>
    <t>SrO</t>
  </si>
  <si>
    <t>F</t>
  </si>
  <si>
    <t>Cl</t>
  </si>
  <si>
    <t>low</t>
  </si>
  <si>
    <t>Phase</t>
  </si>
  <si>
    <t>UO2</t>
  </si>
  <si>
    <t>Eu2O3</t>
  </si>
  <si>
    <t>PbO</t>
  </si>
  <si>
    <t>H2O</t>
  </si>
  <si>
    <t>Sum</t>
  </si>
  <si>
    <t>BaO</t>
  </si>
  <si>
    <t>turkestanite</t>
  </si>
  <si>
    <t>As2O5</t>
  </si>
  <si>
    <t>CuO</t>
  </si>
  <si>
    <t>P2O5</t>
  </si>
  <si>
    <t>Tb2O3</t>
  </si>
  <si>
    <t>Ho2O3</t>
  </si>
  <si>
    <t>Tm2O3</t>
  </si>
  <si>
    <t>Lu2O3</t>
  </si>
  <si>
    <t>Plechov et al., 2023</t>
  </si>
  <si>
    <t>FMM_FN669</t>
  </si>
  <si>
    <t>Acc01</t>
  </si>
  <si>
    <t>Acc03</t>
  </si>
  <si>
    <t>Acc04</t>
  </si>
  <si>
    <t>Acc05</t>
  </si>
  <si>
    <t>Acc24</t>
  </si>
  <si>
    <t>Murun, Kedroviy massif, karite</t>
  </si>
  <si>
    <t>Ca/Na(at)</t>
  </si>
  <si>
    <t>K (f.e.)</t>
  </si>
  <si>
    <t>Si</t>
  </si>
  <si>
    <t>Ti</t>
  </si>
  <si>
    <t>Al</t>
  </si>
  <si>
    <t>Fe</t>
  </si>
  <si>
    <t>Mn</t>
  </si>
  <si>
    <t>Mg</t>
  </si>
  <si>
    <t>Ca</t>
  </si>
  <si>
    <t>Na</t>
  </si>
  <si>
    <t>K</t>
  </si>
  <si>
    <t>P</t>
  </si>
  <si>
    <t>Y</t>
  </si>
  <si>
    <t>Cu</t>
  </si>
  <si>
    <t>As</t>
  </si>
  <si>
    <t>B</t>
  </si>
  <si>
    <t>Sr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</si>
  <si>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</si>
  <si>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</si>
  <si>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</si>
  <si>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</si>
  <si>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</si>
  <si>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</si>
  <si>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</si>
  <si>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</si>
  <si>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</si>
  <si>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</si>
  <si>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</si>
  <si>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</si>
  <si>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</si>
  <si>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</si>
  <si>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Zr</t>
  </si>
  <si>
    <t>Nb</t>
  </si>
  <si>
    <t>Pb</t>
  </si>
  <si>
    <t>Th</t>
  </si>
  <si>
    <t>U</t>
  </si>
  <si>
    <t>H</t>
  </si>
  <si>
    <t>Ba</t>
  </si>
  <si>
    <t>U+Th+REE</t>
  </si>
  <si>
    <t>Ca+Na</t>
  </si>
  <si>
    <t>Mol. Wt.</t>
  </si>
  <si>
    <t>At.Wt.</t>
  </si>
  <si>
    <t>Spectrum 1</t>
  </si>
  <si>
    <t>Spectrum 2</t>
  </si>
  <si>
    <t>Acc22</t>
  </si>
  <si>
    <t>Acc23</t>
  </si>
  <si>
    <t>Acc36</t>
  </si>
  <si>
    <t>narsarsukite</t>
  </si>
  <si>
    <t>Acc12</t>
  </si>
  <si>
    <t>Acc13</t>
  </si>
  <si>
    <t>Acc21</t>
  </si>
  <si>
    <t>Acc30</t>
  </si>
  <si>
    <t>Acc32</t>
  </si>
  <si>
    <t>Spectrum 7</t>
  </si>
  <si>
    <t>dalyite</t>
  </si>
  <si>
    <t>turkestanite formulae is normalized to 8 Si</t>
  </si>
  <si>
    <t>narsarsukite formulae is normalized to 4 Si</t>
  </si>
  <si>
    <t>dalyite formulae is normalized to 6 Si</t>
  </si>
  <si>
    <t>How to cite:</t>
  </si>
  <si>
    <t>Plechov P.Yu., Ushakova S.A., Shcherbakov V.D.  (2023).  Mineralogy and genesis of karites of the Murun Complex. New data on Minerals, 57(1), 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</si>
</sst>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164" fontId="3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24"/>
  <sheetViews>
    <sheetView tabSelected="1" topLeftCell="A3" zoomScale="85" zoomScaleNormal="85" workbookViewId="0">
      <pane xSplit="6" ySplit="6" topLeftCell="H9" activePane="bottomRight" state="frozenSplit"/>
      <selection activeCell="A3" sqref="A3"/>
      <selection pane="topRight" activeCell="AX8" sqref="AX8"/>
      <selection pane="bottomLeft" activeCell="F15" sqref="F15"/>
      <selection pane="bottomRight" activeCell="J15" sqref="J15"/>
    </sheetView>
  </sheetViews>
  <sheetFormatPr defaultRowHeight="14.4" x14ac:dyDescent="0.3"/>
  <cols>
    <col min="1" max="1" width="21.6640625" customWidth="1"/>
    <col min="3" max="3" width="30.88671875" customWidth="1"/>
    <col min="4" max="4" width="16" customWidth="1"/>
    <col min="5" max="5" width="12.109375" customWidth="1"/>
    <col min="6" max="6" width="11.21875" customWidth="1"/>
    <col min="11" max="11" width="9.88671875" bestFit="1" customWidth="1"/>
    <col min="12" max="12" width="10" bestFit="1" customWidth="1"/>
    <col min="13" max="13" width="9.109375" bestFit="1" customWidth="1"/>
    <col min="14" max="14" width="10" bestFit="1" customWidth="1"/>
    <col min="15" max="17" width="9.109375" bestFit="1" customWidth="1"/>
    <col min="18" max="18" width="9.88671875" bestFit="1" customWidth="1"/>
    <col min="19" max="19" width="9.77734375" bestFit="1" customWidth="1"/>
    <col min="20" max="23" width="9" bestFit="1" customWidth="1"/>
    <col min="24" max="24" width="9.109375" bestFit="1" customWidth="1"/>
    <col min="25" max="31" width="9" bestFit="1" customWidth="1"/>
    <col min="32" max="32" width="9.77734375" bestFit="1" customWidth="1"/>
    <col min="33" max="33" width="9.77734375" customWidth="1"/>
    <col min="34" max="34" width="9.77734375" bestFit="1" customWidth="1"/>
    <col min="35" max="35" width="9.77734375" customWidth="1"/>
    <col min="40" max="40" width="9.77734375" bestFit="1" customWidth="1"/>
    <col min="41" max="41" width="9.109375" bestFit="1" customWidth="1"/>
    <col min="46" max="46" width="9" bestFit="1" customWidth="1"/>
  </cols>
  <sheetData>
    <row r="4" spans="1:48" x14ac:dyDescent="0.3">
      <c r="A4" t="s">
        <v>114</v>
      </c>
    </row>
    <row r="5" spans="1:48" x14ac:dyDescent="0.3">
      <c r="A5" t="s">
        <v>115</v>
      </c>
    </row>
    <row r="6" spans="1:48" x14ac:dyDescent="0.3">
      <c r="J6" t="s">
        <v>97</v>
      </c>
    </row>
    <row r="7" spans="1:48" x14ac:dyDescent="0.3">
      <c r="J7" t="s">
        <v>96</v>
      </c>
      <c r="K7">
        <v>60.084800000000001</v>
      </c>
      <c r="L7">
        <v>79.865799999999993</v>
      </c>
      <c r="M7">
        <v>101.96119999999999</v>
      </c>
      <c r="N7">
        <v>71.844399999999993</v>
      </c>
      <c r="O7">
        <v>70.937399999999997</v>
      </c>
      <c r="P7">
        <v>40.304400000000001</v>
      </c>
      <c r="Q7">
        <v>56.077400000000004</v>
      </c>
      <c r="R7">
        <v>61.979399999999998</v>
      </c>
      <c r="S7">
        <v>94.19601999999999</v>
      </c>
      <c r="T7">
        <v>141.942523997</v>
      </c>
      <c r="U7">
        <v>225.80987999999999</v>
      </c>
      <c r="V7">
        <v>79.545299999999997</v>
      </c>
      <c r="W7">
        <v>229.83819199999999</v>
      </c>
      <c r="X7">
        <v>153.32669999999999</v>
      </c>
      <c r="Y7">
        <v>103.61999999999999</v>
      </c>
      <c r="Z7">
        <v>325.80916000000002</v>
      </c>
      <c r="AA7">
        <v>328.23020000000002</v>
      </c>
      <c r="AB7">
        <v>329.81351999999998</v>
      </c>
      <c r="AC7">
        <v>336.48219999999998</v>
      </c>
      <c r="AD7">
        <v>348.71820000000002</v>
      </c>
      <c r="AE7">
        <v>351.92619999999999</v>
      </c>
      <c r="AF7">
        <v>362.4982</v>
      </c>
      <c r="AG7">
        <v>365.84890000000001</v>
      </c>
      <c r="AH7">
        <v>372.9982</v>
      </c>
      <c r="AI7">
        <v>377.85885999999999</v>
      </c>
      <c r="AJ7">
        <v>382.51619999999997</v>
      </c>
      <c r="AK7">
        <v>385.86664000000002</v>
      </c>
      <c r="AL7">
        <v>394.1062</v>
      </c>
      <c r="AM7">
        <v>397.93180000000001</v>
      </c>
      <c r="AN7">
        <v>123.22200000000001</v>
      </c>
      <c r="AO7">
        <v>265.80773999999997</v>
      </c>
      <c r="AP7">
        <v>223.19899999999998</v>
      </c>
      <c r="AQ7">
        <v>264.03649999999999</v>
      </c>
      <c r="AR7">
        <v>270.02690999999999</v>
      </c>
      <c r="AS7">
        <v>18.015000000000001</v>
      </c>
      <c r="AT7">
        <v>18.998403163599999</v>
      </c>
      <c r="AU7">
        <v>35.450000000000003</v>
      </c>
    </row>
    <row r="8" spans="1:48" ht="15.6" x14ac:dyDescent="0.35">
      <c r="A8" s="1" t="s">
        <v>0</v>
      </c>
      <c r="B8" s="1" t="s">
        <v>1</v>
      </c>
      <c r="C8" s="1" t="s">
        <v>2</v>
      </c>
      <c r="D8" s="4" t="s">
        <v>33</v>
      </c>
      <c r="E8" s="1" t="s">
        <v>3</v>
      </c>
      <c r="F8" s="1" t="s">
        <v>4</v>
      </c>
      <c r="G8" s="1" t="s">
        <v>5</v>
      </c>
      <c r="H8" s="4" t="s">
        <v>56</v>
      </c>
      <c r="I8" s="4" t="s">
        <v>57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</v>
      </c>
      <c r="O8" s="1" t="s">
        <v>11</v>
      </c>
      <c r="P8" s="1" t="s">
        <v>12</v>
      </c>
      <c r="Q8" s="1" t="s">
        <v>13</v>
      </c>
      <c r="R8" s="1" t="s">
        <v>14</v>
      </c>
      <c r="S8" s="1" t="s">
        <v>15</v>
      </c>
      <c r="T8" s="4" t="s">
        <v>43</v>
      </c>
      <c r="U8" s="2" t="s">
        <v>16</v>
      </c>
      <c r="V8" s="2" t="s">
        <v>42</v>
      </c>
      <c r="W8" s="2" t="s">
        <v>41</v>
      </c>
      <c r="X8" s="2" t="s">
        <v>39</v>
      </c>
      <c r="Y8" s="2" t="s">
        <v>29</v>
      </c>
      <c r="Z8" s="2" t="s">
        <v>17</v>
      </c>
      <c r="AA8" s="2" t="s">
        <v>18</v>
      </c>
      <c r="AB8" s="2" t="s">
        <v>19</v>
      </c>
      <c r="AC8" s="2" t="s">
        <v>20</v>
      </c>
      <c r="AD8" s="2" t="s">
        <v>21</v>
      </c>
      <c r="AE8" t="s">
        <v>35</v>
      </c>
      <c r="AF8" s="2" t="s">
        <v>22</v>
      </c>
      <c r="AG8" s="2" t="s">
        <v>44</v>
      </c>
      <c r="AH8" s="2" t="s">
        <v>23</v>
      </c>
      <c r="AI8" s="2" t="s">
        <v>45</v>
      </c>
      <c r="AJ8" s="2" t="s">
        <v>24</v>
      </c>
      <c r="AK8" s="2" t="s">
        <v>46</v>
      </c>
      <c r="AL8" s="2" t="s">
        <v>25</v>
      </c>
      <c r="AM8" s="2" t="s">
        <v>47</v>
      </c>
      <c r="AN8" s="2" t="s">
        <v>26</v>
      </c>
      <c r="AO8" s="2" t="s">
        <v>27</v>
      </c>
      <c r="AP8" s="2" t="s">
        <v>36</v>
      </c>
      <c r="AQ8" s="2" t="s">
        <v>28</v>
      </c>
      <c r="AR8" s="2" t="s">
        <v>34</v>
      </c>
      <c r="AS8" s="2" t="s">
        <v>37</v>
      </c>
      <c r="AT8" s="2" t="s">
        <v>30</v>
      </c>
      <c r="AU8" s="3" t="s">
        <v>31</v>
      </c>
      <c r="AV8" s="3" t="s">
        <v>38</v>
      </c>
    </row>
    <row r="9" spans="1:48" x14ac:dyDescent="0.3">
      <c r="A9" t="s">
        <v>48</v>
      </c>
      <c r="B9" t="s">
        <v>32</v>
      </c>
      <c r="C9" t="s">
        <v>55</v>
      </c>
      <c r="D9" t="s">
        <v>40</v>
      </c>
      <c r="E9" t="s">
        <v>49</v>
      </c>
      <c r="F9" t="s">
        <v>50</v>
      </c>
      <c r="H9" s="6">
        <f t="shared" ref="H9:H13" si="0">(Q9/Q$7)/(R9/(R$7/2))</f>
        <v>1.1678313588640625</v>
      </c>
      <c r="I9" s="6">
        <f t="shared" ref="I9:I13" si="1">8*(2*S9/S$7)/(K9/K$7)</f>
        <v>0.8956833624115097</v>
      </c>
      <c r="J9" s="7">
        <f t="shared" ref="J9:J13" si="2">SUM(U9,Z9:AM9)</f>
        <v>2.3889790037510372</v>
      </c>
      <c r="K9" s="5">
        <v>53.805687021541743</v>
      </c>
      <c r="L9" s="5">
        <v>0</v>
      </c>
      <c r="M9">
        <v>0.06</v>
      </c>
      <c r="N9" s="5">
        <v>0</v>
      </c>
      <c r="P9" s="5">
        <v>0.06</v>
      </c>
      <c r="Q9" s="5">
        <v>5.5547945526767544</v>
      </c>
      <c r="R9" s="5">
        <v>2.6285568271150082</v>
      </c>
      <c r="S9" s="5">
        <v>4.7220506257175812</v>
      </c>
      <c r="U9" s="5">
        <v>0</v>
      </c>
      <c r="V9">
        <v>0.1</v>
      </c>
      <c r="X9">
        <v>0.47</v>
      </c>
      <c r="Z9" s="5">
        <v>0.28146549149824757</v>
      </c>
      <c r="AA9" s="5">
        <v>0.84332176196865449</v>
      </c>
      <c r="AB9" s="5">
        <v>0</v>
      </c>
      <c r="AC9" s="5">
        <v>0.2682675850307123</v>
      </c>
      <c r="AD9" s="5">
        <v>0</v>
      </c>
      <c r="AE9" s="5">
        <v>0.2084267194861941</v>
      </c>
      <c r="AF9" s="5">
        <v>0.12678792368839428</v>
      </c>
      <c r="AG9" s="5">
        <v>0</v>
      </c>
      <c r="AH9" s="5">
        <v>0</v>
      </c>
      <c r="AI9" s="5">
        <v>8.0185737214010316E-2</v>
      </c>
      <c r="AJ9" s="5">
        <v>0</v>
      </c>
      <c r="AK9" s="5">
        <v>7.9944326259061088E-2</v>
      </c>
      <c r="AL9" s="5">
        <v>0.17080197510603626</v>
      </c>
      <c r="AM9" s="5">
        <v>0.3297774834997268</v>
      </c>
      <c r="AN9">
        <v>0.2</v>
      </c>
      <c r="AP9">
        <v>0.3</v>
      </c>
      <c r="AQ9">
        <v>24.73</v>
      </c>
      <c r="AR9">
        <v>1.71</v>
      </c>
      <c r="AV9" s="5">
        <f>SUM(K9:AU9)</f>
        <v>96.73006803080213</v>
      </c>
    </row>
    <row r="10" spans="1:48" x14ac:dyDescent="0.3">
      <c r="A10" t="s">
        <v>48</v>
      </c>
      <c r="B10" t="s">
        <v>32</v>
      </c>
      <c r="C10" t="s">
        <v>55</v>
      </c>
      <c r="D10" t="s">
        <v>40</v>
      </c>
      <c r="E10" t="s">
        <v>49</v>
      </c>
      <c r="F10" t="s">
        <v>51</v>
      </c>
      <c r="H10" s="6">
        <f t="shared" si="0"/>
        <v>1.3098640828828589</v>
      </c>
      <c r="I10" s="6">
        <f t="shared" si="1"/>
        <v>0.99919805045806642</v>
      </c>
      <c r="J10" s="7">
        <f t="shared" si="2"/>
        <v>1.9329861557933734</v>
      </c>
      <c r="K10" s="5">
        <v>53.399202706070859</v>
      </c>
      <c r="L10" s="5">
        <v>0</v>
      </c>
      <c r="N10" s="5">
        <v>0.4245423420455115</v>
      </c>
      <c r="P10" s="5">
        <v>0.04</v>
      </c>
      <c r="Q10" s="5">
        <v>6.1984231406443371</v>
      </c>
      <c r="R10" s="5">
        <v>2.6150770485144181</v>
      </c>
      <c r="S10" s="5">
        <v>5.2279846213301795</v>
      </c>
      <c r="U10" s="5">
        <v>0</v>
      </c>
      <c r="V10">
        <v>0.05</v>
      </c>
      <c r="W10">
        <v>0.2</v>
      </c>
      <c r="X10">
        <v>0.46</v>
      </c>
      <c r="Z10" s="5">
        <v>0.18764366099883173</v>
      </c>
      <c r="AA10" s="5">
        <v>0.76133214622170209</v>
      </c>
      <c r="AB10" s="5">
        <v>0.1872508676959081</v>
      </c>
      <c r="AC10" s="5">
        <v>0.36157804938922089</v>
      </c>
      <c r="AD10" s="5">
        <v>2.3192218675179569E-2</v>
      </c>
      <c r="AE10" s="5">
        <v>0</v>
      </c>
      <c r="AF10" s="5">
        <v>2.3052349761526231E-2</v>
      </c>
      <c r="AG10" s="5">
        <v>8.0570604374947119E-2</v>
      </c>
      <c r="AH10" s="5">
        <v>0</v>
      </c>
      <c r="AI10" s="5">
        <v>0</v>
      </c>
      <c r="AJ10" s="5">
        <v>0.12578331210876545</v>
      </c>
      <c r="AK10" s="5">
        <v>0.14846803448111343</v>
      </c>
      <c r="AL10" s="5">
        <v>0</v>
      </c>
      <c r="AM10" s="5">
        <v>3.4114912086178638E-2</v>
      </c>
      <c r="AN10">
        <v>0.15</v>
      </c>
      <c r="AP10">
        <v>0.26</v>
      </c>
      <c r="AQ10">
        <v>26.36</v>
      </c>
      <c r="AR10">
        <v>2.1</v>
      </c>
      <c r="AV10" s="5">
        <f t="shared" ref="AV10:AV13" si="3">SUM(K10:AU10)</f>
        <v>99.418216014398681</v>
      </c>
    </row>
    <row r="11" spans="1:48" x14ac:dyDescent="0.3">
      <c r="A11" t="s">
        <v>48</v>
      </c>
      <c r="B11" t="s">
        <v>32</v>
      </c>
      <c r="C11" t="s">
        <v>55</v>
      </c>
      <c r="D11" t="s">
        <v>40</v>
      </c>
      <c r="E11" t="s">
        <v>49</v>
      </c>
      <c r="F11" t="s">
        <v>52</v>
      </c>
      <c r="H11" s="6">
        <f t="shared" si="0"/>
        <v>0.9767664790232029</v>
      </c>
      <c r="I11" s="6">
        <f t="shared" si="1"/>
        <v>0.87017209753583635</v>
      </c>
      <c r="J11" s="7">
        <f t="shared" si="2"/>
        <v>1.7553126976716218</v>
      </c>
      <c r="K11" s="5">
        <v>57.784954530888378</v>
      </c>
      <c r="L11" s="5">
        <v>0.28364337927302885</v>
      </c>
      <c r="N11" s="5">
        <v>0</v>
      </c>
      <c r="P11" s="5">
        <v>0.01</v>
      </c>
      <c r="Q11" s="5">
        <v>5.9325765499620751</v>
      </c>
      <c r="R11" s="5">
        <v>3.3564648715468568</v>
      </c>
      <c r="S11" s="5">
        <v>4.9268334334655375</v>
      </c>
      <c r="U11" s="5">
        <v>0</v>
      </c>
      <c r="V11">
        <v>0.15</v>
      </c>
      <c r="W11">
        <v>0.72</v>
      </c>
      <c r="X11">
        <v>0.48</v>
      </c>
      <c r="Z11" s="5">
        <v>0.51602006774678721</v>
      </c>
      <c r="AA11" s="5">
        <v>0.97216258671386557</v>
      </c>
      <c r="AB11" s="5">
        <v>7.0219075385965529E-2</v>
      </c>
      <c r="AC11" s="5">
        <v>0.12830188849294935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6.8609079332053874E-2</v>
      </c>
      <c r="AK11" s="5">
        <v>0</v>
      </c>
      <c r="AL11" s="5">
        <v>0</v>
      </c>
      <c r="AM11" s="5">
        <v>0</v>
      </c>
      <c r="AN11">
        <v>0.28000000000000003</v>
      </c>
      <c r="AP11">
        <v>0.25</v>
      </c>
      <c r="AQ11">
        <v>24.85</v>
      </c>
      <c r="AR11">
        <v>2.44</v>
      </c>
      <c r="AV11" s="5">
        <f t="shared" si="3"/>
        <v>103.21978546280752</v>
      </c>
    </row>
    <row r="12" spans="1:48" x14ac:dyDescent="0.3">
      <c r="A12" t="s">
        <v>48</v>
      </c>
      <c r="B12" t="s">
        <v>32</v>
      </c>
      <c r="C12" t="s">
        <v>55</v>
      </c>
      <c r="D12" t="s">
        <v>40</v>
      </c>
      <c r="E12" t="s">
        <v>49</v>
      </c>
      <c r="F12" t="s">
        <v>53</v>
      </c>
      <c r="H12" s="6">
        <f t="shared" si="0"/>
        <v>1.0234712568407414</v>
      </c>
      <c r="I12" s="6">
        <f t="shared" si="1"/>
        <v>0.89400336076237885</v>
      </c>
      <c r="J12" s="7">
        <f t="shared" si="2"/>
        <v>1.3291785289016371</v>
      </c>
      <c r="K12" s="5">
        <v>56.244592914367097</v>
      </c>
      <c r="L12" s="5">
        <v>0</v>
      </c>
      <c r="M12">
        <v>0.18</v>
      </c>
      <c r="N12" s="5">
        <v>0</v>
      </c>
      <c r="Q12" s="5">
        <v>6.016528104914368</v>
      </c>
      <c r="R12" s="5">
        <v>3.2486266427421384</v>
      </c>
      <c r="S12" s="5">
        <v>4.9268334334655375</v>
      </c>
      <c r="U12" s="5">
        <v>0</v>
      </c>
      <c r="V12">
        <v>0.1</v>
      </c>
      <c r="W12">
        <v>0.57999999999999996</v>
      </c>
      <c r="X12">
        <v>0.24</v>
      </c>
      <c r="Z12" s="5">
        <v>0.14073274574912378</v>
      </c>
      <c r="AA12" s="5">
        <v>0.66762972822518485</v>
      </c>
      <c r="AB12" s="5">
        <v>5.8515896154971284E-2</v>
      </c>
      <c r="AC12" s="5">
        <v>0.10497427240332219</v>
      </c>
      <c r="AD12" s="5">
        <v>0</v>
      </c>
      <c r="AE12" s="5">
        <v>3.4737786581032354E-2</v>
      </c>
      <c r="AF12" s="5">
        <v>0.21899732273449921</v>
      </c>
      <c r="AG12" s="5">
        <v>0.10359077705350342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>
        <v>0.26</v>
      </c>
      <c r="AP12">
        <v>0.34</v>
      </c>
      <c r="AQ12">
        <v>25.84</v>
      </c>
      <c r="AR12">
        <v>1.68</v>
      </c>
      <c r="AV12" s="5">
        <f t="shared" si="3"/>
        <v>100.98575962439077</v>
      </c>
    </row>
    <row r="13" spans="1:48" x14ac:dyDescent="0.3">
      <c r="A13" t="s">
        <v>48</v>
      </c>
      <c r="B13" t="s">
        <v>32</v>
      </c>
      <c r="C13" t="s">
        <v>55</v>
      </c>
      <c r="D13" t="s">
        <v>40</v>
      </c>
      <c r="E13" t="s">
        <v>49</v>
      </c>
      <c r="F13" t="s">
        <v>54</v>
      </c>
      <c r="H13" s="6">
        <f t="shared" si="0"/>
        <v>1.0182865547824713</v>
      </c>
      <c r="I13" s="6">
        <f t="shared" si="1"/>
        <v>0.95470404580238521</v>
      </c>
      <c r="J13" s="7">
        <f t="shared" si="2"/>
        <v>2.2080129976527507</v>
      </c>
      <c r="K13" s="5">
        <v>53.698717464838886</v>
      </c>
      <c r="L13" s="5">
        <v>0.13347923730495476</v>
      </c>
      <c r="N13" s="5">
        <v>0</v>
      </c>
      <c r="Q13" s="5">
        <v>6.4083020280250711</v>
      </c>
      <c r="R13" s="5">
        <v>3.4777828789521643</v>
      </c>
      <c r="S13" s="5">
        <v>5.0232018135822232</v>
      </c>
      <c r="U13" s="5">
        <v>0</v>
      </c>
      <c r="X13">
        <v>0.38</v>
      </c>
      <c r="Z13" s="5">
        <v>0.52774779655921422</v>
      </c>
      <c r="AA13" s="5">
        <v>1.0190137957121244</v>
      </c>
      <c r="AB13" s="5">
        <v>4.6812716923977024E-2</v>
      </c>
      <c r="AC13" s="5">
        <v>0.3382504332995937</v>
      </c>
      <c r="AD13" s="5">
        <v>0</v>
      </c>
      <c r="AE13" s="5">
        <v>9.2634097549419606E-2</v>
      </c>
      <c r="AF13" s="5">
        <v>8.0683224165341821E-2</v>
      </c>
      <c r="AG13" s="5">
        <v>0</v>
      </c>
      <c r="AH13" s="5">
        <v>0</v>
      </c>
      <c r="AI13" s="5">
        <v>0</v>
      </c>
      <c r="AJ13" s="5">
        <v>6.8609079332053874E-2</v>
      </c>
      <c r="AK13" s="5">
        <v>3.4261854111026176E-2</v>
      </c>
      <c r="AL13" s="5">
        <v>0</v>
      </c>
      <c r="AM13" s="5">
        <v>0</v>
      </c>
      <c r="AN13">
        <v>0.2</v>
      </c>
      <c r="AP13">
        <v>0.25</v>
      </c>
      <c r="AQ13">
        <v>27.05</v>
      </c>
      <c r="AR13">
        <v>1.96</v>
      </c>
      <c r="AV13" s="5">
        <f t="shared" si="3"/>
        <v>100.78949642035603</v>
      </c>
    </row>
    <row r="14" spans="1:48" x14ac:dyDescent="0.3">
      <c r="A14" t="s">
        <v>48</v>
      </c>
      <c r="B14" t="s">
        <v>32</v>
      </c>
      <c r="C14" t="s">
        <v>55</v>
      </c>
      <c r="D14" t="s">
        <v>103</v>
      </c>
      <c r="E14" t="s">
        <v>49</v>
      </c>
      <c r="F14" t="s">
        <v>98</v>
      </c>
      <c r="H14" s="6">
        <f t="shared" ref="H14:H18" si="4">(Q14/Q$7)/(R14/(R$7/2))</f>
        <v>0</v>
      </c>
      <c r="I14" s="6">
        <f t="shared" ref="I14:I18" si="5">8*(2*S14/S$7)/(K14/K$7)</f>
        <v>6.0284934572622718E-2</v>
      </c>
      <c r="J14" s="7">
        <f t="shared" ref="J14:J18" si="6">SUM(U14,Z14:AM14)</f>
        <v>0</v>
      </c>
      <c r="K14" s="5">
        <v>63.219008011393981</v>
      </c>
      <c r="L14" s="5">
        <v>15.483591527374751</v>
      </c>
      <c r="M14" s="5">
        <v>0.37789246056326725</v>
      </c>
      <c r="N14" s="5">
        <v>3.9881250313366232</v>
      </c>
      <c r="O14" s="5">
        <v>0</v>
      </c>
      <c r="P14" s="5">
        <v>6.6331042995268458E-2</v>
      </c>
      <c r="Q14" s="5"/>
      <c r="R14" s="5">
        <v>15.811780298491819</v>
      </c>
      <c r="S14" s="5">
        <v>0.37342588720586645</v>
      </c>
      <c r="T14" s="5"/>
      <c r="U14" s="5"/>
      <c r="V14" s="5"/>
      <c r="W14" s="5"/>
      <c r="X14" s="5">
        <v>0.26798275948697903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0.31067548013680613</v>
      </c>
      <c r="AO14" s="5">
        <v>0</v>
      </c>
      <c r="AP14" s="5"/>
      <c r="AQ14" s="5"/>
      <c r="AR14" s="5"/>
      <c r="AS14" s="5"/>
      <c r="AT14" s="5">
        <v>1.05</v>
      </c>
      <c r="AV14" s="5">
        <f>SUM(K14:AU14)</f>
        <v>100.94881249898538</v>
      </c>
    </row>
    <row r="15" spans="1:48" x14ac:dyDescent="0.3">
      <c r="A15" t="s">
        <v>48</v>
      </c>
      <c r="B15" t="s">
        <v>32</v>
      </c>
      <c r="C15" t="s">
        <v>55</v>
      </c>
      <c r="D15" t="s">
        <v>103</v>
      </c>
      <c r="E15" t="s">
        <v>49</v>
      </c>
      <c r="F15" t="s">
        <v>99</v>
      </c>
      <c r="H15" s="6">
        <f t="shared" si="4"/>
        <v>0</v>
      </c>
      <c r="I15" s="6">
        <f t="shared" si="5"/>
        <v>7.9276302073575153E-2</v>
      </c>
      <c r="J15" s="7">
        <f t="shared" si="6"/>
        <v>0</v>
      </c>
      <c r="K15" s="5">
        <v>60.480587359800602</v>
      </c>
      <c r="L15" s="5">
        <v>14.699401008208143</v>
      </c>
      <c r="M15" s="5">
        <v>0.2834193454224504</v>
      </c>
      <c r="N15" s="5">
        <v>3.0618508305100525</v>
      </c>
      <c r="O15" s="5">
        <v>0.10329803458256703</v>
      </c>
      <c r="P15" s="5">
        <v>0.11607932524171982</v>
      </c>
      <c r="Q15" s="5"/>
      <c r="R15" s="5">
        <v>13.560657272193325</v>
      </c>
      <c r="S15" s="5">
        <v>0.46979385809770297</v>
      </c>
      <c r="T15" s="5"/>
      <c r="U15" s="5"/>
      <c r="V15" s="5"/>
      <c r="W15" s="5"/>
      <c r="X15" s="5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1.5803926598263613</v>
      </c>
      <c r="AO15" s="5">
        <v>0.28558479511220303</v>
      </c>
      <c r="AP15" s="5"/>
      <c r="AQ15" s="5"/>
      <c r="AR15" s="5"/>
      <c r="AS15" s="5"/>
      <c r="AT15" s="5">
        <v>1.0900000000000001</v>
      </c>
      <c r="AV15" s="5">
        <f t="shared" ref="AV15:AV24" si="7">SUM(K15:AU15)</f>
        <v>95.731064488995116</v>
      </c>
    </row>
    <row r="16" spans="1:48" x14ac:dyDescent="0.3">
      <c r="A16" t="s">
        <v>48</v>
      </c>
      <c r="B16" t="s">
        <v>32</v>
      </c>
      <c r="C16" t="s">
        <v>55</v>
      </c>
      <c r="D16" t="s">
        <v>103</v>
      </c>
      <c r="E16" t="s">
        <v>49</v>
      </c>
      <c r="F16" t="s">
        <v>100</v>
      </c>
      <c r="H16" s="6">
        <f t="shared" si="4"/>
        <v>0</v>
      </c>
      <c r="I16" s="6">
        <f t="shared" si="5"/>
        <v>7.6086268440595753E-2</v>
      </c>
      <c r="J16" s="7">
        <f t="shared" si="6"/>
        <v>0</v>
      </c>
      <c r="K16" s="5">
        <v>61.400525547445255</v>
      </c>
      <c r="L16" s="5">
        <v>15.183263243438603</v>
      </c>
      <c r="M16" s="5">
        <v>0.39678708359143061</v>
      </c>
      <c r="N16" s="5">
        <v>3.254824622348921</v>
      </c>
      <c r="O16" s="5">
        <v>0</v>
      </c>
      <c r="P16" s="5">
        <v>0</v>
      </c>
      <c r="Q16" s="5"/>
      <c r="R16" s="5">
        <v>14.922114910852892</v>
      </c>
      <c r="S16" s="5">
        <v>0.45774786173622339</v>
      </c>
      <c r="T16" s="5"/>
      <c r="U16" s="5"/>
      <c r="V16" s="5"/>
      <c r="W16" s="5"/>
      <c r="X16" s="5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1.3372553275453827</v>
      </c>
      <c r="AO16" s="5">
        <v>0</v>
      </c>
      <c r="AP16" s="5"/>
      <c r="AQ16" s="5"/>
      <c r="AR16" s="5"/>
      <c r="AS16" s="5"/>
      <c r="AT16" s="5">
        <v>1.0900000000000001</v>
      </c>
      <c r="AV16" s="5">
        <f t="shared" si="7"/>
        <v>98.042518596958715</v>
      </c>
    </row>
    <row r="17" spans="1:48" x14ac:dyDescent="0.3">
      <c r="A17" t="s">
        <v>48</v>
      </c>
      <c r="B17" t="s">
        <v>32</v>
      </c>
      <c r="C17" t="s">
        <v>55</v>
      </c>
      <c r="D17" t="s">
        <v>103</v>
      </c>
      <c r="E17" t="s">
        <v>49</v>
      </c>
      <c r="F17" t="s">
        <v>101</v>
      </c>
      <c r="H17" s="6">
        <f t="shared" si="4"/>
        <v>0</v>
      </c>
      <c r="I17" s="6">
        <f t="shared" si="5"/>
        <v>7.3065661473203689E-2</v>
      </c>
      <c r="J17" s="7">
        <f t="shared" si="6"/>
        <v>0</v>
      </c>
      <c r="K17" s="5">
        <v>62.256282001068186</v>
      </c>
      <c r="L17" s="5">
        <v>15.416851908722274</v>
      </c>
      <c r="M17" s="5">
        <v>0.37789246056326725</v>
      </c>
      <c r="N17" s="5">
        <v>3.3320141390844689</v>
      </c>
      <c r="O17" s="5">
        <v>0</v>
      </c>
      <c r="P17" s="5">
        <v>0</v>
      </c>
      <c r="Q17" s="5"/>
      <c r="R17" s="5">
        <v>15.407386940474124</v>
      </c>
      <c r="S17" s="5">
        <v>0.44570186537474382</v>
      </c>
      <c r="T17" s="5"/>
      <c r="U17" s="5"/>
      <c r="V17" s="5"/>
      <c r="W17" s="5"/>
      <c r="X17" s="5"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v>1.2832248092607208</v>
      </c>
      <c r="AO17" s="5">
        <v>0</v>
      </c>
      <c r="AP17" s="5"/>
      <c r="AQ17" s="5"/>
      <c r="AR17" s="5"/>
      <c r="AS17" s="5"/>
      <c r="AT17" s="5">
        <v>1.19</v>
      </c>
      <c r="AV17" s="5">
        <f t="shared" si="7"/>
        <v>99.709354124547787</v>
      </c>
    </row>
    <row r="18" spans="1:48" x14ac:dyDescent="0.3">
      <c r="A18" t="s">
        <v>48</v>
      </c>
      <c r="B18" t="s">
        <v>32</v>
      </c>
      <c r="C18" t="s">
        <v>55</v>
      </c>
      <c r="D18" t="s">
        <v>103</v>
      </c>
      <c r="E18" t="s">
        <v>49</v>
      </c>
      <c r="F18" t="s">
        <v>102</v>
      </c>
      <c r="H18" s="6">
        <f t="shared" si="4"/>
        <v>0</v>
      </c>
      <c r="I18" s="6">
        <f t="shared" si="5"/>
        <v>0.10366901040390597</v>
      </c>
      <c r="J18" s="7">
        <f t="shared" si="6"/>
        <v>0</v>
      </c>
      <c r="K18" s="5">
        <v>60.480587359800602</v>
      </c>
      <c r="L18" s="5">
        <v>15.066468910796766</v>
      </c>
      <c r="M18" s="5">
        <v>0.32120859147877717</v>
      </c>
      <c r="N18" s="5">
        <v>3.1390403472455999</v>
      </c>
      <c r="O18" s="5">
        <v>0</v>
      </c>
      <c r="P18" s="5">
        <v>0</v>
      </c>
      <c r="Q18" s="5"/>
      <c r="R18" s="5">
        <v>14.639039560240505</v>
      </c>
      <c r="S18" s="5">
        <v>0.61434581443545777</v>
      </c>
      <c r="T18" s="5"/>
      <c r="U18" s="5"/>
      <c r="V18" s="5"/>
      <c r="W18" s="5"/>
      <c r="X18" s="5"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1.5128545119705341</v>
      </c>
      <c r="AO18" s="5">
        <v>0</v>
      </c>
      <c r="AP18" s="5"/>
      <c r="AQ18" s="5"/>
      <c r="AR18" s="5"/>
      <c r="AS18" s="5"/>
      <c r="AT18" s="5">
        <v>1.2</v>
      </c>
      <c r="AV18" s="5">
        <f t="shared" si="7"/>
        <v>96.973545095968234</v>
      </c>
    </row>
    <row r="19" spans="1:48" x14ac:dyDescent="0.3">
      <c r="A19" t="s">
        <v>48</v>
      </c>
      <c r="B19" t="s">
        <v>32</v>
      </c>
      <c r="C19" t="s">
        <v>55</v>
      </c>
      <c r="D19" t="s">
        <v>110</v>
      </c>
      <c r="E19" t="s">
        <v>49</v>
      </c>
      <c r="F19" t="s">
        <v>104</v>
      </c>
      <c r="H19" s="6"/>
      <c r="I19" s="6">
        <f t="shared" ref="I19:I24" si="8">8*(2*S19/S$7)/(K19/K$7)</f>
        <v>2.6715906147177697</v>
      </c>
      <c r="J19" s="7">
        <f t="shared" ref="J19:J24" si="9">SUM(U19,Z19:AM19)</f>
        <v>0</v>
      </c>
      <c r="K19" s="5">
        <v>61.571676838169843</v>
      </c>
      <c r="L19" s="5">
        <v>0.58397166320917693</v>
      </c>
      <c r="M19" s="5"/>
      <c r="N19" s="5"/>
      <c r="O19" s="5"/>
      <c r="P19" s="5"/>
      <c r="Q19" s="5">
        <v>0</v>
      </c>
      <c r="R19" s="5">
        <v>0</v>
      </c>
      <c r="S19" s="5">
        <v>16.117543131659655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19.842707840042095</v>
      </c>
      <c r="AO19" s="5">
        <v>0</v>
      </c>
      <c r="AV19" s="5">
        <f t="shared" si="7"/>
        <v>98.115899473080773</v>
      </c>
    </row>
    <row r="20" spans="1:48" x14ac:dyDescent="0.3">
      <c r="A20" t="s">
        <v>48</v>
      </c>
      <c r="B20" t="s">
        <v>32</v>
      </c>
      <c r="C20" t="s">
        <v>55</v>
      </c>
      <c r="D20" t="s">
        <v>110</v>
      </c>
      <c r="E20" t="s">
        <v>49</v>
      </c>
      <c r="F20" t="s">
        <v>105</v>
      </c>
      <c r="H20" s="6"/>
      <c r="I20" s="6">
        <f t="shared" si="8"/>
        <v>2.694187879473414</v>
      </c>
      <c r="J20" s="7">
        <f t="shared" si="9"/>
        <v>0</v>
      </c>
      <c r="K20" s="5">
        <v>60.416405625778886</v>
      </c>
      <c r="L20" s="5">
        <v>0.21690376062055147</v>
      </c>
      <c r="M20" s="5"/>
      <c r="N20" s="5"/>
      <c r="O20" s="5"/>
      <c r="P20" s="5"/>
      <c r="Q20" s="5">
        <v>0</v>
      </c>
      <c r="R20" s="5">
        <v>0</v>
      </c>
      <c r="S20" s="5">
        <v>15.948899182598939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19.991291765324917</v>
      </c>
      <c r="AO20" s="5">
        <v>0</v>
      </c>
      <c r="AV20" s="5">
        <f t="shared" si="7"/>
        <v>96.573500334323299</v>
      </c>
    </row>
    <row r="21" spans="1:48" x14ac:dyDescent="0.3">
      <c r="A21" t="s">
        <v>48</v>
      </c>
      <c r="B21" t="s">
        <v>32</v>
      </c>
      <c r="C21" t="s">
        <v>55</v>
      </c>
      <c r="D21" t="s">
        <v>110</v>
      </c>
      <c r="E21" t="s">
        <v>49</v>
      </c>
      <c r="F21" t="s">
        <v>106</v>
      </c>
      <c r="H21" s="6"/>
      <c r="I21" s="6">
        <f t="shared" si="8"/>
        <v>2.685677209747857</v>
      </c>
      <c r="J21" s="7">
        <f t="shared" si="9"/>
        <v>0</v>
      </c>
      <c r="K21" s="5">
        <v>61.935373330959585</v>
      </c>
      <c r="L21" s="5">
        <v>0</v>
      </c>
      <c r="M21" s="5"/>
      <c r="N21" s="5"/>
      <c r="O21" s="5"/>
      <c r="P21" s="5"/>
      <c r="Q21" s="5">
        <v>0</v>
      </c>
      <c r="R21" s="5">
        <v>0</v>
      </c>
      <c r="S21" s="5">
        <v>16.298233077081846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v>20.842272428308341</v>
      </c>
      <c r="AO21" s="5">
        <v>0</v>
      </c>
      <c r="AV21" s="5">
        <f t="shared" si="7"/>
        <v>99.075878836349773</v>
      </c>
    </row>
    <row r="22" spans="1:48" x14ac:dyDescent="0.3">
      <c r="A22" t="s">
        <v>48</v>
      </c>
      <c r="B22" t="s">
        <v>32</v>
      </c>
      <c r="C22" t="s">
        <v>55</v>
      </c>
      <c r="D22" t="s">
        <v>110</v>
      </c>
      <c r="E22" t="s">
        <v>49</v>
      </c>
      <c r="F22" t="s">
        <v>107</v>
      </c>
      <c r="H22" s="6"/>
      <c r="I22" s="6">
        <f t="shared" si="8"/>
        <v>2.6810398274199403</v>
      </c>
      <c r="J22" s="7">
        <f t="shared" si="9"/>
        <v>0</v>
      </c>
      <c r="K22" s="5">
        <v>61.400525547445248</v>
      </c>
      <c r="L22" s="5">
        <v>0</v>
      </c>
      <c r="M22" s="5"/>
      <c r="N22" s="5"/>
      <c r="O22" s="5"/>
      <c r="P22" s="5"/>
      <c r="Q22" s="5">
        <v>0</v>
      </c>
      <c r="R22" s="5">
        <v>0</v>
      </c>
      <c r="S22" s="5">
        <v>16.129589128021134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20.558612207313868</v>
      </c>
      <c r="AO22" s="5">
        <v>0</v>
      </c>
      <c r="AV22" s="5">
        <f t="shared" si="7"/>
        <v>98.08872688278025</v>
      </c>
    </row>
    <row r="23" spans="1:48" x14ac:dyDescent="0.3">
      <c r="A23" t="s">
        <v>48</v>
      </c>
      <c r="B23" t="s">
        <v>32</v>
      </c>
      <c r="C23" t="s">
        <v>55</v>
      </c>
      <c r="D23" t="s">
        <v>110</v>
      </c>
      <c r="E23" t="s">
        <v>49</v>
      </c>
      <c r="F23" t="s">
        <v>108</v>
      </c>
      <c r="H23" s="6"/>
      <c r="I23" s="6">
        <f t="shared" si="8"/>
        <v>2.6671675527403576</v>
      </c>
      <c r="J23" s="7">
        <f t="shared" si="9"/>
        <v>0</v>
      </c>
      <c r="K23" s="5">
        <v>61.443313370126397</v>
      </c>
      <c r="L23" s="5">
        <v>0.33369809326238692</v>
      </c>
      <c r="M23" s="5"/>
      <c r="N23" s="5"/>
      <c r="O23" s="5"/>
      <c r="P23" s="5"/>
      <c r="Q23" s="5">
        <v>0</v>
      </c>
      <c r="R23" s="5">
        <v>0</v>
      </c>
      <c r="S23" s="5">
        <v>16.057313149852256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20.558612207313868</v>
      </c>
      <c r="AO23" s="5">
        <v>0</v>
      </c>
      <c r="AV23" s="5">
        <f t="shared" si="7"/>
        <v>98.392936820554908</v>
      </c>
    </row>
    <row r="24" spans="1:48" x14ac:dyDescent="0.3">
      <c r="A24" t="s">
        <v>48</v>
      </c>
      <c r="B24" t="s">
        <v>32</v>
      </c>
      <c r="C24" t="s">
        <v>55</v>
      </c>
      <c r="D24" t="s">
        <v>110</v>
      </c>
      <c r="E24" t="s">
        <v>49</v>
      </c>
      <c r="F24" t="s">
        <v>109</v>
      </c>
      <c r="H24" s="6">
        <f t="shared" ref="H24" si="10">(Q24/Q$7)/(R24/(R$7/2))</f>
        <v>0.38241056356232334</v>
      </c>
      <c r="I24" s="6">
        <f t="shared" si="8"/>
        <v>2.6844891048219477</v>
      </c>
      <c r="J24" s="7">
        <f t="shared" si="9"/>
        <v>0</v>
      </c>
      <c r="K24" s="5">
        <v>61.871191596937869</v>
      </c>
      <c r="L24" s="5">
        <v>0.15016414196807409</v>
      </c>
      <c r="M24" s="5"/>
      <c r="N24" s="5"/>
      <c r="O24" s="5"/>
      <c r="P24" s="5"/>
      <c r="Q24" s="5">
        <v>5.5967304083995369E-2</v>
      </c>
      <c r="R24" s="5">
        <v>8.0878671603538704E-2</v>
      </c>
      <c r="S24" s="5">
        <v>16.274141084358888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>
        <v>20.896302946593003</v>
      </c>
      <c r="AO24" s="5">
        <v>0.47207188269222028</v>
      </c>
      <c r="AV24" s="5">
        <f t="shared" si="7"/>
        <v>99.800717628237592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24"/>
  <sheetViews>
    <sheetView topLeftCell="B1" workbookViewId="0">
      <selection activeCell="C10" sqref="C10"/>
    </sheetView>
  </sheetViews>
  <sheetFormatPr defaultRowHeight="14.4" x14ac:dyDescent="0.3"/>
  <cols>
    <col min="2" max="2" width="5.77734375" customWidth="1"/>
    <col min="3" max="3" width="20.33203125" customWidth="1"/>
    <col min="4" max="4" width="16" customWidth="1"/>
  </cols>
  <sheetData>
    <row r="4" spans="1:48" x14ac:dyDescent="0.3">
      <c r="B4" t="s">
        <v>114</v>
      </c>
    </row>
    <row r="5" spans="1:48" x14ac:dyDescent="0.3">
      <c r="B5" t="s">
        <v>115</v>
      </c>
    </row>
    <row r="7" spans="1:48" x14ac:dyDescent="0.3">
      <c r="K7">
        <v>1</v>
      </c>
      <c r="L7">
        <v>1</v>
      </c>
      <c r="M7">
        <v>2</v>
      </c>
      <c r="N7">
        <v>1</v>
      </c>
      <c r="O7">
        <v>1</v>
      </c>
      <c r="P7">
        <v>1</v>
      </c>
      <c r="Q7">
        <v>1</v>
      </c>
      <c r="R7">
        <v>2</v>
      </c>
      <c r="S7">
        <v>2</v>
      </c>
      <c r="T7">
        <v>2</v>
      </c>
      <c r="U7">
        <v>2</v>
      </c>
      <c r="V7">
        <v>1</v>
      </c>
      <c r="W7">
        <v>2</v>
      </c>
      <c r="X7">
        <v>1</v>
      </c>
      <c r="Y7">
        <v>1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1</v>
      </c>
      <c r="AO7">
        <v>2</v>
      </c>
      <c r="AP7">
        <v>1</v>
      </c>
      <c r="AQ7">
        <v>1</v>
      </c>
      <c r="AR7">
        <v>1</v>
      </c>
      <c r="AS7">
        <v>2</v>
      </c>
      <c r="AT7">
        <v>1</v>
      </c>
      <c r="AU7">
        <v>1</v>
      </c>
    </row>
    <row r="8" spans="1:48" x14ac:dyDescent="0.3">
      <c r="A8" t="str">
        <f>Oxydes!A8</f>
        <v>Author</v>
      </c>
      <c r="B8" t="str">
        <f>Oxydes!B8</f>
        <v>Quality</v>
      </c>
      <c r="C8" t="str">
        <f>Oxydes!C8</f>
        <v>Object</v>
      </c>
      <c r="D8" t="str">
        <f>Oxydes!D8</f>
        <v>Phase</v>
      </c>
      <c r="E8" t="str">
        <f>Oxydes!E8</f>
        <v>Sample</v>
      </c>
      <c r="F8" t="str">
        <f>Oxydes!F8</f>
        <v>Analysis No.</v>
      </c>
      <c r="G8" t="str">
        <f>Oxydes!G8</f>
        <v>Comments</v>
      </c>
      <c r="H8" t="str">
        <f>Oxydes!H8</f>
        <v>Ca/Na(at)</v>
      </c>
      <c r="I8" t="str">
        <f>Oxydes!I8</f>
        <v>K (f.e.)</v>
      </c>
      <c r="J8" t="str">
        <f>Oxydes!J8</f>
        <v>REE+Y</v>
      </c>
      <c r="K8" t="s">
        <v>58</v>
      </c>
      <c r="L8" t="s">
        <v>59</v>
      </c>
      <c r="M8" t="s">
        <v>60</v>
      </c>
      <c r="N8" t="s">
        <v>61</v>
      </c>
      <c r="O8" t="s">
        <v>62</v>
      </c>
      <c r="P8" t="s">
        <v>63</v>
      </c>
      <c r="Q8" t="s">
        <v>64</v>
      </c>
      <c r="R8" t="s">
        <v>65</v>
      </c>
      <c r="S8" t="s">
        <v>66</v>
      </c>
      <c r="T8" t="s">
        <v>67</v>
      </c>
      <c r="U8" t="s">
        <v>68</v>
      </c>
      <c r="V8" t="s">
        <v>69</v>
      </c>
      <c r="W8" t="s">
        <v>70</v>
      </c>
      <c r="X8" t="s">
        <v>71</v>
      </c>
      <c r="Y8" t="s">
        <v>72</v>
      </c>
      <c r="Z8" t="s">
        <v>73</v>
      </c>
      <c r="AA8" t="s">
        <v>74</v>
      </c>
      <c r="AB8" t="s">
        <v>75</v>
      </c>
      <c r="AC8" t="s">
        <v>76</v>
      </c>
      <c r="AD8" t="s">
        <v>77</v>
      </c>
      <c r="AE8" t="s">
        <v>78</v>
      </c>
      <c r="AF8" t="s">
        <v>79</v>
      </c>
      <c r="AG8" t="s">
        <v>80</v>
      </c>
      <c r="AH8" t="s">
        <v>81</v>
      </c>
      <c r="AI8" t="s">
        <v>82</v>
      </c>
      <c r="AJ8" t="s">
        <v>83</v>
      </c>
      <c r="AK8" t="s">
        <v>84</v>
      </c>
      <c r="AL8" t="s">
        <v>85</v>
      </c>
      <c r="AM8" t="s">
        <v>86</v>
      </c>
      <c r="AN8" t="s">
        <v>87</v>
      </c>
      <c r="AO8" t="s">
        <v>88</v>
      </c>
      <c r="AP8" t="s">
        <v>89</v>
      </c>
      <c r="AQ8" t="s">
        <v>90</v>
      </c>
      <c r="AR8" t="s">
        <v>91</v>
      </c>
      <c r="AS8" t="s">
        <v>92</v>
      </c>
      <c r="AT8" t="s">
        <v>30</v>
      </c>
      <c r="AU8" t="s">
        <v>31</v>
      </c>
      <c r="AV8" t="s">
        <v>38</v>
      </c>
    </row>
    <row r="9" spans="1:48" x14ac:dyDescent="0.3">
      <c r="A9" t="str">
        <f>Oxydes!A9</f>
        <v>Plechov et al., 2023</v>
      </c>
      <c r="B9" t="str">
        <f>Oxydes!B9</f>
        <v>low</v>
      </c>
      <c r="C9" t="str">
        <f>Oxydes!C9</f>
        <v>Murun, Kedroviy massif, karite</v>
      </c>
      <c r="D9" t="str">
        <f>Oxydes!D9</f>
        <v>turkestanite</v>
      </c>
      <c r="E9" t="str">
        <f>Oxydes!E9</f>
        <v>FMM_FN669</v>
      </c>
      <c r="F9" t="str">
        <f>Oxydes!F9</f>
        <v>Acc01</v>
      </c>
      <c r="G9">
        <f>Oxydes!G9</f>
        <v>0</v>
      </c>
      <c r="K9">
        <f>K$7*IF(ISNUMBER(Oxydes!K9),1000*Oxydes!K9/Oxydes!K$7,0)</f>
        <v>895.49581627203122</v>
      </c>
      <c r="L9">
        <f>L$7*IF(ISNUMBER(Oxydes!L9),1000*Oxydes!L9/Oxydes!L$7,0)</f>
        <v>0</v>
      </c>
      <c r="M9">
        <f>M$7*IF(ISNUMBER(Oxydes!M9),1000*Oxydes!M9/Oxydes!M$7,0)</f>
        <v>1.176918278717787</v>
      </c>
      <c r="N9">
        <f>N$7*IF(ISNUMBER(Oxydes!N9),1000*Oxydes!N9/Oxydes!N$7,0)</f>
        <v>0</v>
      </c>
      <c r="O9">
        <f>O$7*IF(ISNUMBER(Oxydes!O9),1000*Oxydes!O9/Oxydes!O$7,0)</f>
        <v>0</v>
      </c>
      <c r="P9">
        <f>P$7*IF(ISNUMBER(Oxydes!P9),1000*Oxydes!P9/Oxydes!P$7,0)</f>
        <v>1.4886712120761008</v>
      </c>
      <c r="Q9">
        <f>Q$7*IF(ISNUMBER(Oxydes!Q9),1000*Oxydes!Q9/Oxydes!Q$7,0)</f>
        <v>99.055850532955418</v>
      </c>
      <c r="R9">
        <f>R$7*IF(ISNUMBER(Oxydes!R9),1000*Oxydes!R9/Oxydes!R$7,0)</f>
        <v>84.820337954707796</v>
      </c>
      <c r="S9">
        <f>S$7*IF(ISNUMBER(Oxydes!S9),1000*Oxydes!S9/Oxydes!S$7,0)</f>
        <v>100.26008796799655</v>
      </c>
      <c r="T9">
        <f>T$7*IF(ISNUMBER(Oxydes!T9),1000*Oxydes!T9/Oxydes!T$7,0)</f>
        <v>0</v>
      </c>
      <c r="U9">
        <f>U$7*IF(ISNUMBER(Oxydes!U9),1000*Oxydes!U9/Oxydes!U$7,0)</f>
        <v>0</v>
      </c>
      <c r="V9">
        <f>V$7*IF(ISNUMBER(Oxydes!V9),1000*Oxydes!V9/Oxydes!V$7,0)</f>
        <v>1.2571452995965822</v>
      </c>
      <c r="W9">
        <f>W$7*IF(ISNUMBER(Oxydes!W9),1000*Oxydes!W9/Oxydes!W$7,0)</f>
        <v>0</v>
      </c>
      <c r="X9">
        <f>X$7*IF(ISNUMBER(Oxydes!X9),1000*Oxydes!X9/Oxydes!X$7,0)</f>
        <v>3.0653500010109136</v>
      </c>
      <c r="Y9">
        <f>Y$7*IF(ISNUMBER(Oxydes!Y9),1000*Oxydes!Y9/Oxydes!Y$7,0)</f>
        <v>0</v>
      </c>
      <c r="Z9">
        <f>Z$7*IF(ISNUMBER(Oxydes!Z9),1000*Oxydes!Z9/Oxydes!Z$7,0)</f>
        <v>1.7277936046871583</v>
      </c>
      <c r="AA9">
        <f>AA$7*IF(ISNUMBER(Oxydes!AA9),1000*Oxydes!AA9/Oxydes!AA$7,0)</f>
        <v>5.1385994461731705</v>
      </c>
      <c r="AB9">
        <f>AB$7*IF(ISNUMBER(Oxydes!AB9),1000*Oxydes!AB9/Oxydes!AB$7,0)</f>
        <v>0</v>
      </c>
      <c r="AC9">
        <f>AC$7*IF(ISNUMBER(Oxydes!AC9),1000*Oxydes!AC9/Oxydes!AC$7,0)</f>
        <v>1.5945425049569475</v>
      </c>
      <c r="AD9">
        <f>AD$7*IF(ISNUMBER(Oxydes!AD9),1000*Oxydes!AD9/Oxydes!AD$7,0)</f>
        <v>0</v>
      </c>
      <c r="AE9">
        <f>AE$7*IF(ISNUMBER(Oxydes!AE9),1000*Oxydes!AE9/Oxydes!AE$7,0)</f>
        <v>1.1844910636729751</v>
      </c>
      <c r="AF9">
        <f>AF$7*IF(ISNUMBER(Oxydes!AF9),1000*Oxydes!AF9/Oxydes!AF$7,0)</f>
        <v>0.69952305246422897</v>
      </c>
      <c r="AG9">
        <f>AG$7*IF(ISNUMBER(Oxydes!AG9),1000*Oxydes!AG9/Oxydes!AG$7,0)</f>
        <v>0</v>
      </c>
      <c r="AH9">
        <f>AH$7*IF(ISNUMBER(Oxydes!AH9),1000*Oxydes!AH9/Oxydes!AH$7,0)</f>
        <v>0</v>
      </c>
      <c r="AI9">
        <f>AI$7*IF(ISNUMBER(Oxydes!AI9),1000*Oxydes!AI9/Oxydes!AI$7,0)</f>
        <v>0.42442163306166919</v>
      </c>
      <c r="AJ9">
        <f>AJ$7*IF(ISNUMBER(Oxydes!AJ9),1000*Oxydes!AJ9/Oxydes!AJ$7,0)</f>
        <v>0</v>
      </c>
      <c r="AK9">
        <f>AK$7*IF(ISNUMBER(Oxydes!AK9),1000*Oxydes!AK9/Oxydes!AK$7,0)</f>
        <v>0.41436246605335503</v>
      </c>
      <c r="AL9">
        <f>AL$7*IF(ISNUMBER(Oxydes!AL9),1000*Oxydes!AL9/Oxydes!AL$7,0)</f>
        <v>0.86678146705652559</v>
      </c>
      <c r="AM9">
        <f>AM$7*IF(ISNUMBER(Oxydes!AM9),1000*Oxydes!AM9/Oxydes!AM$7,0)</f>
        <v>1.6574573004707176</v>
      </c>
      <c r="AN9">
        <f>AN$7*IF(ISNUMBER(Oxydes!AN9),1000*Oxydes!AN9/Oxydes!AN$7,0)</f>
        <v>1.6230867864504714</v>
      </c>
      <c r="AO9">
        <f>AO$7*IF(ISNUMBER(Oxydes!AO9),1000*Oxydes!AO9/Oxydes!AO$7,0)</f>
        <v>0</v>
      </c>
      <c r="AP9">
        <f>AP$7*IF(ISNUMBER(Oxydes!AP9),1000*Oxydes!AP9/Oxydes!AP$7,0)</f>
        <v>1.3440920434231338</v>
      </c>
      <c r="AQ9">
        <f>AQ$7*IF(ISNUMBER(Oxydes!AQ9),1000*Oxydes!AQ9/Oxydes!AQ$7,0)</f>
        <v>93.661293040924264</v>
      </c>
      <c r="AR9">
        <f>AR$7*IF(ISNUMBER(Oxydes!AR9),1000*Oxydes!AR9/Oxydes!AR$7,0)</f>
        <v>6.3327021740166565</v>
      </c>
      <c r="AS9">
        <f>AS$7*IF(ISNUMBER(Oxydes!AS9),1000*Oxydes!AS9/Oxydes!AS$7,0)</f>
        <v>0</v>
      </c>
      <c r="AT9">
        <f>AT$7*IF(ISNUMBER(Oxydes!AT9),1000*Oxydes!AT9/Oxydes!AT$7,0)</f>
        <v>0</v>
      </c>
      <c r="AU9">
        <f>AU$7*IF(ISNUMBER(Oxydes!AU9),1000*Oxydes!AU9/Oxydes!AU$7,0)</f>
        <v>0</v>
      </c>
      <c r="AV9">
        <f t="shared" ref="AV9:AV13" si="0">SUM(K9:AU9)</f>
        <v>1303.2893241025038</v>
      </c>
    </row>
    <row r="10" spans="1:48" x14ac:dyDescent="0.3">
      <c r="A10" t="str">
        <f>Oxydes!A10</f>
        <v>Plechov et al., 2023</v>
      </c>
      <c r="B10" t="str">
        <f>Oxydes!B10</f>
        <v>low</v>
      </c>
      <c r="C10" t="str">
        <f>Oxydes!C10</f>
        <v>Murun, Kedroviy massif, karite</v>
      </c>
      <c r="D10" t="str">
        <f>Oxydes!D10</f>
        <v>turkestanite</v>
      </c>
      <c r="E10" t="str">
        <f>Oxydes!E10</f>
        <v>FMM_FN669</v>
      </c>
      <c r="F10" t="str">
        <f>Oxydes!F10</f>
        <v>Acc03</v>
      </c>
      <c r="G10">
        <f>Oxydes!G10</f>
        <v>0</v>
      </c>
      <c r="K10">
        <f>K$7*IF(ISNUMBER(Oxydes!K10),1000*Oxydes!K10/Oxydes!K$7,0)</f>
        <v>888.73063913120882</v>
      </c>
      <c r="L10">
        <f>L$7*IF(ISNUMBER(Oxydes!L10),1000*Oxydes!L10/Oxydes!L$7,0)</f>
        <v>0</v>
      </c>
      <c r="M10">
        <f>M$7*IF(ISNUMBER(Oxydes!M10),1000*Oxydes!M10/Oxydes!M$7,0)</f>
        <v>0</v>
      </c>
      <c r="N10">
        <f>N$7*IF(ISNUMBER(Oxydes!N10),1000*Oxydes!N10/Oxydes!N$7,0)</f>
        <v>5.9091918374363415</v>
      </c>
      <c r="O10">
        <f>O$7*IF(ISNUMBER(Oxydes!O10),1000*Oxydes!O10/Oxydes!O$7,0)</f>
        <v>0</v>
      </c>
      <c r="P10">
        <f>P$7*IF(ISNUMBER(Oxydes!P10),1000*Oxydes!P10/Oxydes!P$7,0)</f>
        <v>0.99244747471740058</v>
      </c>
      <c r="Q10">
        <f>Q$7*IF(ISNUMBER(Oxydes!Q10),1000*Oxydes!Q10/Oxydes!Q$7,0)</f>
        <v>110.53335462493511</v>
      </c>
      <c r="R10">
        <f>R$7*IF(ISNUMBER(Oxydes!R10),1000*Oxydes!R10/Oxydes!R$7,0)</f>
        <v>84.385361862632365</v>
      </c>
      <c r="S10">
        <f>S$7*IF(ISNUMBER(Oxydes!S10),1000*Oxydes!S10/Oxydes!S$7,0)</f>
        <v>111.00224025028191</v>
      </c>
      <c r="T10">
        <f>T$7*IF(ISNUMBER(Oxydes!T10),1000*Oxydes!T10/Oxydes!T$7,0)</f>
        <v>0</v>
      </c>
      <c r="U10">
        <f>U$7*IF(ISNUMBER(Oxydes!U10),1000*Oxydes!U10/Oxydes!U$7,0)</f>
        <v>0</v>
      </c>
      <c r="V10">
        <f>V$7*IF(ISNUMBER(Oxydes!V10),1000*Oxydes!V10/Oxydes!V$7,0)</f>
        <v>0.62857264979829108</v>
      </c>
      <c r="W10">
        <f>W$7*IF(ISNUMBER(Oxydes!W10),1000*Oxydes!W10/Oxydes!W$7,0)</f>
        <v>1.7403547970826363</v>
      </c>
      <c r="X10">
        <f>X$7*IF(ISNUMBER(Oxydes!X10),1000*Oxydes!X10/Oxydes!X$7,0)</f>
        <v>3.0001297882234472</v>
      </c>
      <c r="Y10">
        <f>Y$7*IF(ISNUMBER(Oxydes!Y10),1000*Oxydes!Y10/Oxydes!Y$7,0)</f>
        <v>0</v>
      </c>
      <c r="Z10">
        <f>Z$7*IF(ISNUMBER(Oxydes!Z10),1000*Oxydes!Z10/Oxydes!Z$7,0)</f>
        <v>1.1518624031247724</v>
      </c>
      <c r="AA10">
        <f>AA$7*IF(ISNUMBER(Oxydes!AA10),1000*Oxydes!AA10/Oxydes!AA$7,0)</f>
        <v>4.6390133889063341</v>
      </c>
      <c r="AB10">
        <f>AB$7*IF(ISNUMBER(Oxydes!AB10),1000*Oxydes!AB10/Oxydes!AB$7,0)</f>
        <v>1.1354954017404022</v>
      </c>
      <c r="AC10">
        <f>AC$7*IF(ISNUMBER(Oxydes!AC10),1000*Oxydes!AC10/Oxydes!AC$7,0)</f>
        <v>2.1491659849419729</v>
      </c>
      <c r="AD10">
        <f>AD$7*IF(ISNUMBER(Oxydes!AD10),1000*Oxydes!AD10/Oxydes!AD$7,0)</f>
        <v>0.1330140994945464</v>
      </c>
      <c r="AE10">
        <f>AE$7*IF(ISNUMBER(Oxydes!AE10),1000*Oxydes!AE10/Oxydes!AE$7,0)</f>
        <v>0</v>
      </c>
      <c r="AF10">
        <f>AF$7*IF(ISNUMBER(Oxydes!AF10),1000*Oxydes!AF10/Oxydes!AF$7,0)</f>
        <v>0.12718600953895071</v>
      </c>
      <c r="AG10">
        <f>AG$7*IF(ISNUMBER(Oxydes!AG10),1000*Oxydes!AG10/Oxydes!AG$7,0)</f>
        <v>0.44045836614485989</v>
      </c>
      <c r="AH10">
        <f>AH$7*IF(ISNUMBER(Oxydes!AH10),1000*Oxydes!AH10/Oxydes!AH$7,0)</f>
        <v>0</v>
      </c>
      <c r="AI10">
        <f>AI$7*IF(ISNUMBER(Oxydes!AI10),1000*Oxydes!AI10/Oxydes!AI$7,0)</f>
        <v>0</v>
      </c>
      <c r="AJ10">
        <f>AJ$7*IF(ISNUMBER(Oxydes!AJ10),1000*Oxydes!AJ10/Oxydes!AJ$7,0)</f>
        <v>0.65766266688190178</v>
      </c>
      <c r="AK10">
        <f>AK$7*IF(ISNUMBER(Oxydes!AK10),1000*Oxydes!AK10/Oxydes!AK$7,0)</f>
        <v>0.7695302940990878</v>
      </c>
      <c r="AL10">
        <f>AL$7*IF(ISNUMBER(Oxydes!AL10),1000*Oxydes!AL10/Oxydes!AL$7,0)</f>
        <v>0</v>
      </c>
      <c r="AM10">
        <f>AM$7*IF(ISNUMBER(Oxydes!AM10),1000*Oxydes!AM10/Oxydes!AM$7,0)</f>
        <v>0.17146110004869494</v>
      </c>
      <c r="AN10">
        <f>AN$7*IF(ISNUMBER(Oxydes!AN10),1000*Oxydes!AN10/Oxydes!AN$7,0)</f>
        <v>1.2173150898378535</v>
      </c>
      <c r="AO10">
        <f>AO$7*IF(ISNUMBER(Oxydes!AO10),1000*Oxydes!AO10/Oxydes!AO$7,0)</f>
        <v>0</v>
      </c>
      <c r="AP10">
        <f>AP$7*IF(ISNUMBER(Oxydes!AP10),1000*Oxydes!AP10/Oxydes!AP$7,0)</f>
        <v>1.1648797709667158</v>
      </c>
      <c r="AQ10">
        <f>AQ$7*IF(ISNUMBER(Oxydes!AQ10),1000*Oxydes!AQ10/Oxydes!AQ$7,0)</f>
        <v>99.834681947382279</v>
      </c>
      <c r="AR10">
        <f>AR$7*IF(ISNUMBER(Oxydes!AR10),1000*Oxydes!AR10/Oxydes!AR$7,0)</f>
        <v>7.7770026698450172</v>
      </c>
      <c r="AS10">
        <f>AS$7*IF(ISNUMBER(Oxydes!AS10),1000*Oxydes!AS10/Oxydes!AS$7,0)</f>
        <v>0</v>
      </c>
      <c r="AT10">
        <f>AT$7*IF(ISNUMBER(Oxydes!AT10),1000*Oxydes!AT10/Oxydes!AT$7,0)</f>
        <v>0</v>
      </c>
      <c r="AU10">
        <f>AU$7*IF(ISNUMBER(Oxydes!AU10),1000*Oxydes!AU10/Oxydes!AU$7,0)</f>
        <v>0</v>
      </c>
      <c r="AV10">
        <f t="shared" si="0"/>
        <v>1328.2910216092694</v>
      </c>
    </row>
    <row r="11" spans="1:48" x14ac:dyDescent="0.3">
      <c r="A11" t="str">
        <f>Oxydes!A11</f>
        <v>Plechov et al., 2023</v>
      </c>
      <c r="B11" t="str">
        <f>Oxydes!B11</f>
        <v>low</v>
      </c>
      <c r="C11" t="str">
        <f>Oxydes!C11</f>
        <v>Murun, Kedroviy massif, karite</v>
      </c>
      <c r="D11" t="str">
        <f>Oxydes!D11</f>
        <v>turkestanite</v>
      </c>
      <c r="E11" t="str">
        <f>Oxydes!E11</f>
        <v>FMM_FN669</v>
      </c>
      <c r="F11" t="str">
        <f>Oxydes!F11</f>
        <v>Acc04</v>
      </c>
      <c r="G11">
        <f>Oxydes!G11</f>
        <v>0</v>
      </c>
      <c r="K11">
        <f>K$7*IF(ISNUMBER(Oxydes!K11),1000*Oxydes!K11/Oxydes!K$7,0)</f>
        <v>961.72333986113586</v>
      </c>
      <c r="L11">
        <f>L$7*IF(ISNUMBER(Oxydes!L11),1000*Oxydes!L11/Oxydes!L$7,0)</f>
        <v>3.5514998819648573</v>
      </c>
      <c r="M11">
        <f>M$7*IF(ISNUMBER(Oxydes!M11),1000*Oxydes!M11/Oxydes!M$7,0)</f>
        <v>0</v>
      </c>
      <c r="N11">
        <f>N$7*IF(ISNUMBER(Oxydes!N11),1000*Oxydes!N11/Oxydes!N$7,0)</f>
        <v>0</v>
      </c>
      <c r="O11">
        <f>O$7*IF(ISNUMBER(Oxydes!O11),1000*Oxydes!O11/Oxydes!O$7,0)</f>
        <v>0</v>
      </c>
      <c r="P11">
        <f>P$7*IF(ISNUMBER(Oxydes!P11),1000*Oxydes!P11/Oxydes!P$7,0)</f>
        <v>0.24811186867935014</v>
      </c>
      <c r="Q11">
        <f>Q$7*IF(ISNUMBER(Oxydes!Q11),1000*Oxydes!Q11/Oxydes!Q$7,0)</f>
        <v>105.79264641303045</v>
      </c>
      <c r="R11">
        <f>R$7*IF(ISNUMBER(Oxydes!R11),1000*Oxydes!R11/Oxydes!R$7,0)</f>
        <v>108.30904692678074</v>
      </c>
      <c r="S11">
        <f>S$7*IF(ISNUMBER(Oxydes!S11),1000*Oxydes!S11/Oxydes!S$7,0)</f>
        <v>104.60810198701682</v>
      </c>
      <c r="T11">
        <f>T$7*IF(ISNUMBER(Oxydes!T11),1000*Oxydes!T11/Oxydes!T$7,0)</f>
        <v>0</v>
      </c>
      <c r="U11">
        <f>U$7*IF(ISNUMBER(Oxydes!U11),1000*Oxydes!U11/Oxydes!U$7,0)</f>
        <v>0</v>
      </c>
      <c r="V11">
        <f>V$7*IF(ISNUMBER(Oxydes!V11),1000*Oxydes!V11/Oxydes!V$7,0)</f>
        <v>1.8857179493948732</v>
      </c>
      <c r="W11">
        <f>W$7*IF(ISNUMBER(Oxydes!W11),1000*Oxydes!W11/Oxydes!W$7,0)</f>
        <v>6.2652772694974912</v>
      </c>
      <c r="X11">
        <f>X$7*IF(ISNUMBER(Oxydes!X11),1000*Oxydes!X11/Oxydes!X$7,0)</f>
        <v>3.13057021379838</v>
      </c>
      <c r="Y11">
        <f>Y$7*IF(ISNUMBER(Oxydes!Y11),1000*Oxydes!Y11/Oxydes!Y$7,0)</f>
        <v>0</v>
      </c>
      <c r="Z11">
        <f>Z$7*IF(ISNUMBER(Oxydes!Z11),1000*Oxydes!Z11/Oxydes!Z$7,0)</f>
        <v>3.167621608593123</v>
      </c>
      <c r="AA11">
        <f>AA$7*IF(ISNUMBER(Oxydes!AA11),1000*Oxydes!AA11/Oxydes!AA$7,0)</f>
        <v>5.9236632504496267</v>
      </c>
      <c r="AB11">
        <f>AB$7*IF(ISNUMBER(Oxydes!AB11),1000*Oxydes!AB11/Oxydes!AB$7,0)</f>
        <v>0.4258107756526508</v>
      </c>
      <c r="AC11">
        <f>AC$7*IF(ISNUMBER(Oxydes!AC11),1000*Oxydes!AC11/Oxydes!AC$7,0)</f>
        <v>0.76260728497940977</v>
      </c>
      <c r="AD11">
        <f>AD$7*IF(ISNUMBER(Oxydes!AD11),1000*Oxydes!AD11/Oxydes!AD$7,0)</f>
        <v>0</v>
      </c>
      <c r="AE11">
        <f>AE$7*IF(ISNUMBER(Oxydes!AE11),1000*Oxydes!AE11/Oxydes!AE$7,0)</f>
        <v>0</v>
      </c>
      <c r="AF11">
        <f>AF$7*IF(ISNUMBER(Oxydes!AF11),1000*Oxydes!AF11/Oxydes!AF$7,0)</f>
        <v>0</v>
      </c>
      <c r="AG11">
        <f>AG$7*IF(ISNUMBER(Oxydes!AG11),1000*Oxydes!AG11/Oxydes!AG$7,0)</f>
        <v>0</v>
      </c>
      <c r="AH11">
        <f>AH$7*IF(ISNUMBER(Oxydes!AH11),1000*Oxydes!AH11/Oxydes!AH$7,0)</f>
        <v>0</v>
      </c>
      <c r="AI11">
        <f>AI$7*IF(ISNUMBER(Oxydes!AI11),1000*Oxydes!AI11/Oxydes!AI$7,0)</f>
        <v>0</v>
      </c>
      <c r="AJ11">
        <f>AJ$7*IF(ISNUMBER(Oxydes!AJ11),1000*Oxydes!AJ11/Oxydes!AJ$7,0)</f>
        <v>0.35872509102649186</v>
      </c>
      <c r="AK11">
        <f>AK$7*IF(ISNUMBER(Oxydes!AK11),1000*Oxydes!AK11/Oxydes!AK$7,0)</f>
        <v>0</v>
      </c>
      <c r="AL11">
        <f>AL$7*IF(ISNUMBER(Oxydes!AL11),1000*Oxydes!AL11/Oxydes!AL$7,0)</f>
        <v>0</v>
      </c>
      <c r="AM11">
        <f>AM$7*IF(ISNUMBER(Oxydes!AM11),1000*Oxydes!AM11/Oxydes!AM$7,0)</f>
        <v>0</v>
      </c>
      <c r="AN11">
        <f>AN$7*IF(ISNUMBER(Oxydes!AN11),1000*Oxydes!AN11/Oxydes!AN$7,0)</f>
        <v>2.2723215010306599</v>
      </c>
      <c r="AO11">
        <f>AO$7*IF(ISNUMBER(Oxydes!AO11),1000*Oxydes!AO11/Oxydes!AO$7,0)</f>
        <v>0</v>
      </c>
      <c r="AP11">
        <f>AP$7*IF(ISNUMBER(Oxydes!AP11),1000*Oxydes!AP11/Oxydes!AP$7,0)</f>
        <v>1.1200767028526115</v>
      </c>
      <c r="AQ11">
        <f>AQ$7*IF(ISNUMBER(Oxydes!AQ11),1000*Oxydes!AQ11/Oxydes!AQ$7,0)</f>
        <v>94.115775659804612</v>
      </c>
      <c r="AR11">
        <f>AR$7*IF(ISNUMBER(Oxydes!AR11),1000*Oxydes!AR11/Oxydes!AR$7,0)</f>
        <v>9.0361364354389728</v>
      </c>
      <c r="AS11">
        <f>AS$7*IF(ISNUMBER(Oxydes!AS11),1000*Oxydes!AS11/Oxydes!AS$7,0)</f>
        <v>0</v>
      </c>
      <c r="AT11">
        <f>AT$7*IF(ISNUMBER(Oxydes!AT11),1000*Oxydes!AT11/Oxydes!AT$7,0)</f>
        <v>0</v>
      </c>
      <c r="AU11">
        <f>AU$7*IF(ISNUMBER(Oxydes!AU11),1000*Oxydes!AU11/Oxydes!AU$7,0)</f>
        <v>0</v>
      </c>
      <c r="AV11">
        <f t="shared" si="0"/>
        <v>1412.6970506811269</v>
      </c>
    </row>
    <row r="12" spans="1:48" x14ac:dyDescent="0.3">
      <c r="A12" t="str">
        <f>Oxydes!A12</f>
        <v>Plechov et al., 2023</v>
      </c>
      <c r="B12" t="str">
        <f>Oxydes!B12</f>
        <v>low</v>
      </c>
      <c r="C12" t="str">
        <f>Oxydes!C12</f>
        <v>Murun, Kedroviy massif, karite</v>
      </c>
      <c r="D12" t="str">
        <f>Oxydes!D12</f>
        <v>turkestanite</v>
      </c>
      <c r="E12" t="str">
        <f>Oxydes!E12</f>
        <v>FMM_FN669</v>
      </c>
      <c r="F12" t="str">
        <f>Oxydes!F12</f>
        <v>Acc05</v>
      </c>
      <c r="G12">
        <f>Oxydes!G12</f>
        <v>0</v>
      </c>
      <c r="K12">
        <f>K$7*IF(ISNUMBER(Oxydes!K12),1000*Oxydes!K12/Oxydes!K$7,0)</f>
        <v>936.0868791169662</v>
      </c>
      <c r="L12">
        <f>L$7*IF(ISNUMBER(Oxydes!L12),1000*Oxydes!L12/Oxydes!L$7,0)</f>
        <v>0</v>
      </c>
      <c r="M12">
        <f>M$7*IF(ISNUMBER(Oxydes!M12),1000*Oxydes!M12/Oxydes!M$7,0)</f>
        <v>3.5307548361533607</v>
      </c>
      <c r="N12">
        <f>N$7*IF(ISNUMBER(Oxydes!N12),1000*Oxydes!N12/Oxydes!N$7,0)</f>
        <v>0</v>
      </c>
      <c r="O12">
        <f>O$7*IF(ISNUMBER(Oxydes!O12),1000*Oxydes!O12/Oxydes!O$7,0)</f>
        <v>0</v>
      </c>
      <c r="P12">
        <f>P$7*IF(ISNUMBER(Oxydes!P12),1000*Oxydes!P12/Oxydes!P$7,0)</f>
        <v>0</v>
      </c>
      <c r="Q12">
        <f>Q$7*IF(ISNUMBER(Oxydes!Q12),1000*Oxydes!Q12/Oxydes!Q$7,0)</f>
        <v>107.28971216415825</v>
      </c>
      <c r="R12">
        <f>R$7*IF(ISNUMBER(Oxydes!R12),1000*Oxydes!R12/Oxydes!R$7,0)</f>
        <v>104.82923819017734</v>
      </c>
      <c r="S12">
        <f>S$7*IF(ISNUMBER(Oxydes!S12),1000*Oxydes!S12/Oxydes!S$7,0)</f>
        <v>104.60810198701682</v>
      </c>
      <c r="T12">
        <f>T$7*IF(ISNUMBER(Oxydes!T12),1000*Oxydes!T12/Oxydes!T$7,0)</f>
        <v>0</v>
      </c>
      <c r="U12">
        <f>U$7*IF(ISNUMBER(Oxydes!U12),1000*Oxydes!U12/Oxydes!U$7,0)</f>
        <v>0</v>
      </c>
      <c r="V12">
        <f>V$7*IF(ISNUMBER(Oxydes!V12),1000*Oxydes!V12/Oxydes!V$7,0)</f>
        <v>1.2571452995965822</v>
      </c>
      <c r="W12">
        <f>W$7*IF(ISNUMBER(Oxydes!W12),1000*Oxydes!W12/Oxydes!W$7,0)</f>
        <v>5.0470289115396456</v>
      </c>
      <c r="X12">
        <f>X$7*IF(ISNUMBER(Oxydes!X12),1000*Oxydes!X12/Oxydes!X$7,0)</f>
        <v>1.56528510689919</v>
      </c>
      <c r="Y12">
        <f>Y$7*IF(ISNUMBER(Oxydes!Y12),1000*Oxydes!Y12/Oxydes!Y$7,0)</f>
        <v>0</v>
      </c>
      <c r="Z12">
        <f>Z$7*IF(ISNUMBER(Oxydes!Z12),1000*Oxydes!Z12/Oxydes!Z$7,0)</f>
        <v>0.86389680234357913</v>
      </c>
      <c r="AA12">
        <f>AA$7*IF(ISNUMBER(Oxydes!AA12),1000*Oxydes!AA12/Oxydes!AA$7,0)</f>
        <v>4.0680578948870929</v>
      </c>
      <c r="AB12">
        <f>AB$7*IF(ISNUMBER(Oxydes!AB12),1000*Oxydes!AB12/Oxydes!AB$7,0)</f>
        <v>0.35484231304387576</v>
      </c>
      <c r="AC12">
        <f>AC$7*IF(ISNUMBER(Oxydes!AC12),1000*Oxydes!AC12/Oxydes!AC$7,0)</f>
        <v>0.62395141498315332</v>
      </c>
      <c r="AD12">
        <f>AD$7*IF(ISNUMBER(Oxydes!AD12),1000*Oxydes!AD12/Oxydes!AD$7,0)</f>
        <v>0</v>
      </c>
      <c r="AE12">
        <f>AE$7*IF(ISNUMBER(Oxydes!AE12),1000*Oxydes!AE12/Oxydes!AE$7,0)</f>
        <v>0.19741517727882921</v>
      </c>
      <c r="AF12">
        <f>AF$7*IF(ISNUMBER(Oxydes!AF12),1000*Oxydes!AF12/Oxydes!AF$7,0)</f>
        <v>1.2082670906200317</v>
      </c>
      <c r="AG12">
        <f>AG$7*IF(ISNUMBER(Oxydes!AG12),1000*Oxydes!AG12/Oxydes!AG$7,0)</f>
        <v>0.56630361361481973</v>
      </c>
      <c r="AH12">
        <f>AH$7*IF(ISNUMBER(Oxydes!AH12),1000*Oxydes!AH12/Oxydes!AH$7,0)</f>
        <v>0</v>
      </c>
      <c r="AI12">
        <f>AI$7*IF(ISNUMBER(Oxydes!AI12),1000*Oxydes!AI12/Oxydes!AI$7,0)</f>
        <v>0</v>
      </c>
      <c r="AJ12">
        <f>AJ$7*IF(ISNUMBER(Oxydes!AJ12),1000*Oxydes!AJ12/Oxydes!AJ$7,0)</f>
        <v>0</v>
      </c>
      <c r="AK12">
        <f>AK$7*IF(ISNUMBER(Oxydes!AK12),1000*Oxydes!AK12/Oxydes!AK$7,0)</f>
        <v>0</v>
      </c>
      <c r="AL12">
        <f>AL$7*IF(ISNUMBER(Oxydes!AL12),1000*Oxydes!AL12/Oxydes!AL$7,0)</f>
        <v>0</v>
      </c>
      <c r="AM12">
        <f>AM$7*IF(ISNUMBER(Oxydes!AM12),1000*Oxydes!AM12/Oxydes!AM$7,0)</f>
        <v>0</v>
      </c>
      <c r="AN12">
        <f>AN$7*IF(ISNUMBER(Oxydes!AN12),1000*Oxydes!AN12/Oxydes!AN$7,0)</f>
        <v>2.1100128223856127</v>
      </c>
      <c r="AO12">
        <f>AO$7*IF(ISNUMBER(Oxydes!AO12),1000*Oxydes!AO12/Oxydes!AO$7,0)</f>
        <v>0</v>
      </c>
      <c r="AP12">
        <f>AP$7*IF(ISNUMBER(Oxydes!AP12),1000*Oxydes!AP12/Oxydes!AP$7,0)</f>
        <v>1.5233043158795516</v>
      </c>
      <c r="AQ12">
        <f>AQ$7*IF(ISNUMBER(Oxydes!AQ12),1000*Oxydes!AQ12/Oxydes!AQ$7,0)</f>
        <v>97.86525726556745</v>
      </c>
      <c r="AR12">
        <f>AR$7*IF(ISNUMBER(Oxydes!AR12),1000*Oxydes!AR12/Oxydes!AR$7,0)</f>
        <v>6.2216021358760134</v>
      </c>
      <c r="AS12">
        <f>AS$7*IF(ISNUMBER(Oxydes!AS12),1000*Oxydes!AS12/Oxydes!AS$7,0)</f>
        <v>0</v>
      </c>
      <c r="AT12">
        <f>AT$7*IF(ISNUMBER(Oxydes!AT12),1000*Oxydes!AT12/Oxydes!AT$7,0)</f>
        <v>0</v>
      </c>
      <c r="AU12">
        <f>AU$7*IF(ISNUMBER(Oxydes!AU12),1000*Oxydes!AU12/Oxydes!AU$7,0)</f>
        <v>0</v>
      </c>
      <c r="AV12">
        <f t="shared" si="0"/>
        <v>1379.8170564589877</v>
      </c>
    </row>
    <row r="13" spans="1:48" x14ac:dyDescent="0.3">
      <c r="A13" t="str">
        <f>Oxydes!A13</f>
        <v>Plechov et al., 2023</v>
      </c>
      <c r="B13" t="str">
        <f>Oxydes!B13</f>
        <v>low</v>
      </c>
      <c r="C13" t="str">
        <f>Oxydes!C13</f>
        <v>Murun, Kedroviy massif, karite</v>
      </c>
      <c r="D13" t="str">
        <f>Oxydes!D13</f>
        <v>turkestanite</v>
      </c>
      <c r="E13" t="str">
        <f>Oxydes!E13</f>
        <v>FMM_FN669</v>
      </c>
      <c r="F13" t="str">
        <f>Oxydes!F13</f>
        <v>Acc24</v>
      </c>
      <c r="G13">
        <f>Oxydes!G13</f>
        <v>0</v>
      </c>
      <c r="K13">
        <f>K$7*IF(ISNUMBER(Oxydes!K13),1000*Oxydes!K13/Oxydes!K$7,0)</f>
        <v>893.71550649813071</v>
      </c>
      <c r="L13">
        <f>L$7*IF(ISNUMBER(Oxydes!L13),1000*Oxydes!L13/Oxydes!L$7,0)</f>
        <v>1.6712940621011092</v>
      </c>
      <c r="M13">
        <f>M$7*IF(ISNUMBER(Oxydes!M13),1000*Oxydes!M13/Oxydes!M$7,0)</f>
        <v>0</v>
      </c>
      <c r="N13">
        <f>N$7*IF(ISNUMBER(Oxydes!N13),1000*Oxydes!N13/Oxydes!N$7,0)</f>
        <v>0</v>
      </c>
      <c r="O13">
        <f>O$7*IF(ISNUMBER(Oxydes!O13),1000*Oxydes!O13/Oxydes!O$7,0)</f>
        <v>0</v>
      </c>
      <c r="P13">
        <f>P$7*IF(ISNUMBER(Oxydes!P13),1000*Oxydes!P13/Oxydes!P$7,0)</f>
        <v>0</v>
      </c>
      <c r="Q13">
        <f>Q$7*IF(ISNUMBER(Oxydes!Q13),1000*Oxydes!Q13/Oxydes!Q$7,0)</f>
        <v>114.27601900275459</v>
      </c>
      <c r="R13">
        <f>R$7*IF(ISNUMBER(Oxydes!R13),1000*Oxydes!R13/Oxydes!R$7,0)</f>
        <v>112.22383175545954</v>
      </c>
      <c r="S13">
        <f>S$7*IF(ISNUMBER(Oxydes!S13),1000*Oxydes!S13/Oxydes!S$7,0)</f>
        <v>106.65422623126166</v>
      </c>
      <c r="T13">
        <f>T$7*IF(ISNUMBER(Oxydes!T13),1000*Oxydes!T13/Oxydes!T$7,0)</f>
        <v>0</v>
      </c>
      <c r="U13">
        <f>U$7*IF(ISNUMBER(Oxydes!U13),1000*Oxydes!U13/Oxydes!U$7,0)</f>
        <v>0</v>
      </c>
      <c r="V13">
        <f>V$7*IF(ISNUMBER(Oxydes!V13),1000*Oxydes!V13/Oxydes!V$7,0)</f>
        <v>0</v>
      </c>
      <c r="W13">
        <f>W$7*IF(ISNUMBER(Oxydes!W13),1000*Oxydes!W13/Oxydes!W$7,0)</f>
        <v>0</v>
      </c>
      <c r="X13">
        <f>X$7*IF(ISNUMBER(Oxydes!X13),1000*Oxydes!X13/Oxydes!X$7,0)</f>
        <v>2.4783680859237172</v>
      </c>
      <c r="Y13">
        <f>Y$7*IF(ISNUMBER(Oxydes!Y13),1000*Oxydes!Y13/Oxydes!Y$7,0)</f>
        <v>0</v>
      </c>
      <c r="Z13">
        <f>Z$7*IF(ISNUMBER(Oxydes!Z13),1000*Oxydes!Z13/Oxydes!Z$7,0)</f>
        <v>3.2396130087884218</v>
      </c>
      <c r="AA13">
        <f>AA$7*IF(ISNUMBER(Oxydes!AA13),1000*Oxydes!AA13/Oxydes!AA$7,0)</f>
        <v>6.2091409974592482</v>
      </c>
      <c r="AB13">
        <f>AB$7*IF(ISNUMBER(Oxydes!AB13),1000*Oxydes!AB13/Oxydes!AB$7,0)</f>
        <v>0.28387385043510055</v>
      </c>
      <c r="AC13">
        <f>AC$7*IF(ISNUMBER(Oxydes!AC13),1000*Oxydes!AC13/Oxydes!AC$7,0)</f>
        <v>2.0105101149457161</v>
      </c>
      <c r="AD13">
        <f>AD$7*IF(ISNUMBER(Oxydes!AD13),1000*Oxydes!AD13/Oxydes!AD$7,0)</f>
        <v>0</v>
      </c>
      <c r="AE13">
        <f>AE$7*IF(ISNUMBER(Oxydes!AE13),1000*Oxydes!AE13/Oxydes!AE$7,0)</f>
        <v>0.52644047274354455</v>
      </c>
      <c r="AF13">
        <f>AF$7*IF(ISNUMBER(Oxydes!AF13),1000*Oxydes!AF13/Oxydes!AF$7,0)</f>
        <v>0.44515103338632761</v>
      </c>
      <c r="AG13">
        <f>AG$7*IF(ISNUMBER(Oxydes!AG13),1000*Oxydes!AG13/Oxydes!AG$7,0)</f>
        <v>0</v>
      </c>
      <c r="AH13">
        <f>AH$7*IF(ISNUMBER(Oxydes!AH13),1000*Oxydes!AH13/Oxydes!AH$7,0)</f>
        <v>0</v>
      </c>
      <c r="AI13">
        <f>AI$7*IF(ISNUMBER(Oxydes!AI13),1000*Oxydes!AI13/Oxydes!AI$7,0)</f>
        <v>0</v>
      </c>
      <c r="AJ13">
        <f>AJ$7*IF(ISNUMBER(Oxydes!AJ13),1000*Oxydes!AJ13/Oxydes!AJ$7,0)</f>
        <v>0.35872509102649186</v>
      </c>
      <c r="AK13">
        <f>AK$7*IF(ISNUMBER(Oxydes!AK13),1000*Oxydes!AK13/Oxydes!AK$7,0)</f>
        <v>0.17758391402286641</v>
      </c>
      <c r="AL13">
        <f>AL$7*IF(ISNUMBER(Oxydes!AL13),1000*Oxydes!AL13/Oxydes!AL$7,0)</f>
        <v>0</v>
      </c>
      <c r="AM13">
        <f>AM$7*IF(ISNUMBER(Oxydes!AM13),1000*Oxydes!AM13/Oxydes!AM$7,0)</f>
        <v>0</v>
      </c>
      <c r="AN13">
        <f>AN$7*IF(ISNUMBER(Oxydes!AN13),1000*Oxydes!AN13/Oxydes!AN$7,0)</f>
        <v>1.6230867864504714</v>
      </c>
      <c r="AO13">
        <f>AO$7*IF(ISNUMBER(Oxydes!AO13),1000*Oxydes!AO13/Oxydes!AO$7,0)</f>
        <v>0</v>
      </c>
      <c r="AP13">
        <f>AP$7*IF(ISNUMBER(Oxydes!AP13),1000*Oxydes!AP13/Oxydes!AP$7,0)</f>
        <v>1.1200767028526115</v>
      </c>
      <c r="AQ13">
        <f>AQ$7*IF(ISNUMBER(Oxydes!AQ13),1000*Oxydes!AQ13/Oxydes!AQ$7,0)</f>
        <v>102.44795700594426</v>
      </c>
      <c r="AR13">
        <f>AR$7*IF(ISNUMBER(Oxydes!AR13),1000*Oxydes!AR13/Oxydes!AR$7,0)</f>
        <v>7.2585358251886829</v>
      </c>
      <c r="AS13">
        <f>AS$7*IF(ISNUMBER(Oxydes!AS13),1000*Oxydes!AS13/Oxydes!AS$7,0)</f>
        <v>0</v>
      </c>
      <c r="AT13">
        <f>AT$7*IF(ISNUMBER(Oxydes!AT13),1000*Oxydes!AT13/Oxydes!AT$7,0)</f>
        <v>0</v>
      </c>
      <c r="AU13">
        <f>AU$7*IF(ISNUMBER(Oxydes!AU13),1000*Oxydes!AU13/Oxydes!AU$7,0)</f>
        <v>0</v>
      </c>
      <c r="AV13">
        <f t="shared" si="0"/>
        <v>1356.7199404388748</v>
      </c>
    </row>
    <row r="14" spans="1:48" x14ac:dyDescent="0.3">
      <c r="A14" t="str">
        <f>Oxydes!A14</f>
        <v>Plechov et al., 2023</v>
      </c>
      <c r="B14" t="str">
        <f>Oxydes!B14</f>
        <v>low</v>
      </c>
      <c r="C14" t="str">
        <f>Oxydes!C14</f>
        <v>Murun, Kedroviy massif, karite</v>
      </c>
      <c r="D14" t="str">
        <f>Oxydes!D14</f>
        <v>narsarsukite</v>
      </c>
      <c r="E14" t="str">
        <f>Oxydes!E14</f>
        <v>FMM_FN669</v>
      </c>
      <c r="F14" t="str">
        <f>Oxydes!F14</f>
        <v>Spectrum 1</v>
      </c>
      <c r="G14">
        <f>Oxydes!G14</f>
        <v>0</v>
      </c>
      <c r="K14">
        <f>K$7*IF(ISNUMBER(Oxydes!K14),1000*Oxydes!K14/Oxydes!K$7,0)</f>
        <v>1052.1630763752894</v>
      </c>
      <c r="L14">
        <f>L$7*IF(ISNUMBER(Oxydes!L14),1000*Oxydes!L14/Oxydes!L$7,0)</f>
        <v>193.87011120372864</v>
      </c>
      <c r="M14">
        <f>M$7*IF(ISNUMBER(Oxydes!M14),1000*Oxydes!M14/Oxydes!M$7,0)</f>
        <v>7.412475737109161</v>
      </c>
      <c r="N14">
        <f>N$7*IF(ISNUMBER(Oxydes!N14),1000*Oxydes!N14/Oxydes!N$7,0)</f>
        <v>55.510589988038362</v>
      </c>
      <c r="O14">
        <f>O$7*IF(ISNUMBER(Oxydes!O14),1000*Oxydes!O14/Oxydes!O$7,0)</f>
        <v>0</v>
      </c>
      <c r="P14">
        <f>P$7*IF(ISNUMBER(Oxydes!P14),1000*Oxydes!P14/Oxydes!P$7,0)</f>
        <v>1.6457519029006376</v>
      </c>
      <c r="Q14">
        <f>Q$7*IF(ISNUMBER(Oxydes!Q14),1000*Oxydes!Q14/Oxydes!Q$7,0)</f>
        <v>0</v>
      </c>
      <c r="R14">
        <f>R$7*IF(ISNUMBER(Oxydes!R14),1000*Oxydes!R14/Oxydes!R$7,0)</f>
        <v>510.22695600447304</v>
      </c>
      <c r="S14">
        <f>S$7*IF(ISNUMBER(Oxydes!S14),1000*Oxydes!S14/Oxydes!S$7,0)</f>
        <v>7.9286977773767191</v>
      </c>
      <c r="T14">
        <f>T$7*IF(ISNUMBER(Oxydes!T14),1000*Oxydes!T14/Oxydes!T$7,0)</f>
        <v>0</v>
      </c>
      <c r="U14">
        <f>U$7*IF(ISNUMBER(Oxydes!U14),1000*Oxydes!U14/Oxydes!U$7,0)</f>
        <v>0</v>
      </c>
      <c r="V14">
        <f>V$7*IF(ISNUMBER(Oxydes!V14),1000*Oxydes!V14/Oxydes!V$7,0)</f>
        <v>0</v>
      </c>
      <c r="W14">
        <f>W$7*IF(ISNUMBER(Oxydes!W14),1000*Oxydes!W14/Oxydes!W$7,0)</f>
        <v>0</v>
      </c>
      <c r="X14">
        <f>X$7*IF(ISNUMBER(Oxydes!X14),1000*Oxydes!X14/Oxydes!X$7,0)</f>
        <v>1.747789259711316</v>
      </c>
      <c r="Y14">
        <f>Y$7*IF(ISNUMBER(Oxydes!Y14),1000*Oxydes!Y14/Oxydes!Y$7,0)</f>
        <v>0</v>
      </c>
      <c r="Z14">
        <f>Z$7*IF(ISNUMBER(Oxydes!Z14),1000*Oxydes!Z14/Oxydes!Z$7,0)</f>
        <v>0</v>
      </c>
      <c r="AA14">
        <f>AA$7*IF(ISNUMBER(Oxydes!AA14),1000*Oxydes!AA14/Oxydes!AA$7,0)</f>
        <v>0</v>
      </c>
      <c r="AB14">
        <f>AB$7*IF(ISNUMBER(Oxydes!AB14),1000*Oxydes!AB14/Oxydes!AB$7,0)</f>
        <v>0</v>
      </c>
      <c r="AC14">
        <f>AC$7*IF(ISNUMBER(Oxydes!AC14),1000*Oxydes!AC14/Oxydes!AC$7,0)</f>
        <v>0</v>
      </c>
      <c r="AD14">
        <f>AD$7*IF(ISNUMBER(Oxydes!AD14),1000*Oxydes!AD14/Oxydes!AD$7,0)</f>
        <v>0</v>
      </c>
      <c r="AE14">
        <f>AE$7*IF(ISNUMBER(Oxydes!AE14),1000*Oxydes!AE14/Oxydes!AE$7,0)</f>
        <v>0</v>
      </c>
      <c r="AF14">
        <f>AF$7*IF(ISNUMBER(Oxydes!AF14),1000*Oxydes!AF14/Oxydes!AF$7,0)</f>
        <v>0</v>
      </c>
      <c r="AG14">
        <f>AG$7*IF(ISNUMBER(Oxydes!AG14),1000*Oxydes!AG14/Oxydes!AG$7,0)</f>
        <v>0</v>
      </c>
      <c r="AH14">
        <f>AH$7*IF(ISNUMBER(Oxydes!AH14),1000*Oxydes!AH14/Oxydes!AH$7,0)</f>
        <v>0</v>
      </c>
      <c r="AI14">
        <f>AI$7*IF(ISNUMBER(Oxydes!AI14),1000*Oxydes!AI14/Oxydes!AI$7,0)</f>
        <v>0</v>
      </c>
      <c r="AJ14">
        <f>AJ$7*IF(ISNUMBER(Oxydes!AJ14),1000*Oxydes!AJ14/Oxydes!AJ$7,0)</f>
        <v>0</v>
      </c>
      <c r="AK14">
        <f>AK$7*IF(ISNUMBER(Oxydes!AK14),1000*Oxydes!AK14/Oxydes!AK$7,0)</f>
        <v>0</v>
      </c>
      <c r="AL14">
        <f>AL$7*IF(ISNUMBER(Oxydes!AL14),1000*Oxydes!AL14/Oxydes!AL$7,0)</f>
        <v>0</v>
      </c>
      <c r="AM14">
        <f>AM$7*IF(ISNUMBER(Oxydes!AM14),1000*Oxydes!AM14/Oxydes!AM$7,0)</f>
        <v>0</v>
      </c>
      <c r="AN14">
        <f>AN$7*IF(ISNUMBER(Oxydes!AN14),1000*Oxydes!AN14/Oxydes!AN$7,0)</f>
        <v>2.5212663334210297</v>
      </c>
      <c r="AO14">
        <f>AO$7*IF(ISNUMBER(Oxydes!AO14),1000*Oxydes!AO14/Oxydes!AO$7,0)</f>
        <v>0</v>
      </c>
      <c r="AP14">
        <f>AP$7*IF(ISNUMBER(Oxydes!AP14),1000*Oxydes!AP14/Oxydes!AP$7,0)</f>
        <v>0</v>
      </c>
      <c r="AQ14">
        <f>AQ$7*IF(ISNUMBER(Oxydes!AQ14),1000*Oxydes!AQ14/Oxydes!AQ$7,0)</f>
        <v>0</v>
      </c>
      <c r="AR14">
        <f>AR$7*IF(ISNUMBER(Oxydes!AR14),1000*Oxydes!AR14/Oxydes!AR$7,0)</f>
        <v>0</v>
      </c>
      <c r="AS14">
        <f>AS$7*IF(ISNUMBER(Oxydes!AS14),1000*Oxydes!AS14/Oxydes!AS$7,0)</f>
        <v>0</v>
      </c>
      <c r="AT14">
        <f>AT$7*IF(ISNUMBER(Oxydes!AT14),1000*Oxydes!AT14/Oxydes!AT$7,0)</f>
        <v>55.267802823120846</v>
      </c>
      <c r="AU14">
        <f>AU$7*IF(ISNUMBER(Oxydes!AU14),1000*Oxydes!AU14/Oxydes!AU$7,0)</f>
        <v>0</v>
      </c>
      <c r="AV14">
        <f t="shared" ref="AV14:AV18" si="1">SUM(K14:AU14)</f>
        <v>1888.294517405169</v>
      </c>
    </row>
    <row r="15" spans="1:48" x14ac:dyDescent="0.3">
      <c r="A15" t="str">
        <f>Oxydes!A15</f>
        <v>Plechov et al., 2023</v>
      </c>
      <c r="B15" t="str">
        <f>Oxydes!B15</f>
        <v>low</v>
      </c>
      <c r="C15" t="str">
        <f>Oxydes!C15</f>
        <v>Murun, Kedroviy massif, karite</v>
      </c>
      <c r="D15" t="str">
        <f>Oxydes!D15</f>
        <v>narsarsukite</v>
      </c>
      <c r="E15" t="str">
        <f>Oxydes!E15</f>
        <v>FMM_FN669</v>
      </c>
      <c r="F15" t="str">
        <f>Oxydes!F15</f>
        <v>Spectrum 2</v>
      </c>
      <c r="G15">
        <f>Oxydes!G15</f>
        <v>0</v>
      </c>
      <c r="K15">
        <f>K$7*IF(ISNUMBER(Oxydes!K15),1000*Oxydes!K15/Oxydes!K$7,0)</f>
        <v>1006.5871461634323</v>
      </c>
      <c r="L15">
        <f>L$7*IF(ISNUMBER(Oxydes!L15),1000*Oxydes!L15/Oxydes!L$7,0)</f>
        <v>184.05125858888468</v>
      </c>
      <c r="M15">
        <f>M$7*IF(ISNUMBER(Oxydes!M15),1000*Oxydes!M15/Oxydes!M$7,0)</f>
        <v>5.5593568028318705</v>
      </c>
      <c r="N15">
        <f>N$7*IF(ISNUMBER(Oxydes!N15),1000*Oxydes!N15/Oxydes!N$7,0)</f>
        <v>42.617807797268163</v>
      </c>
      <c r="O15">
        <f>O$7*IF(ISNUMBER(Oxydes!O15),1000*Oxydes!O15/Oxydes!O$7,0)</f>
        <v>1.4561858001923813</v>
      </c>
      <c r="P15">
        <f>P$7*IF(ISNUMBER(Oxydes!P15),1000*Oxydes!P15/Oxydes!P$7,0)</f>
        <v>2.8800658300761164</v>
      </c>
      <c r="Q15">
        <f>Q$7*IF(ISNUMBER(Oxydes!Q15),1000*Oxydes!Q15/Oxydes!Q$7,0)</f>
        <v>0</v>
      </c>
      <c r="R15">
        <f>R$7*IF(ISNUMBER(Oxydes!R15),1000*Oxydes!R15/Oxydes!R$7,0)</f>
        <v>437.58594862787714</v>
      </c>
      <c r="S15">
        <f>S$7*IF(ISNUMBER(Oxydes!S15),1000*Oxydes!S15/Oxydes!S$7,0)</f>
        <v>9.9748133328287754</v>
      </c>
      <c r="T15">
        <f>T$7*IF(ISNUMBER(Oxydes!T15),1000*Oxydes!T15/Oxydes!T$7,0)</f>
        <v>0</v>
      </c>
      <c r="U15">
        <f>U$7*IF(ISNUMBER(Oxydes!U15),1000*Oxydes!U15/Oxydes!U$7,0)</f>
        <v>0</v>
      </c>
      <c r="V15">
        <f>V$7*IF(ISNUMBER(Oxydes!V15),1000*Oxydes!V15/Oxydes!V$7,0)</f>
        <v>0</v>
      </c>
      <c r="W15">
        <f>W$7*IF(ISNUMBER(Oxydes!W15),1000*Oxydes!W15/Oxydes!W$7,0)</f>
        <v>0</v>
      </c>
      <c r="X15">
        <f>X$7*IF(ISNUMBER(Oxydes!X15),1000*Oxydes!X15/Oxydes!X$7,0)</f>
        <v>0</v>
      </c>
      <c r="Y15">
        <f>Y$7*IF(ISNUMBER(Oxydes!Y15),1000*Oxydes!Y15/Oxydes!Y$7,0)</f>
        <v>0</v>
      </c>
      <c r="Z15">
        <f>Z$7*IF(ISNUMBER(Oxydes!Z15),1000*Oxydes!Z15/Oxydes!Z$7,0)</f>
        <v>0</v>
      </c>
      <c r="AA15">
        <f>AA$7*IF(ISNUMBER(Oxydes!AA15),1000*Oxydes!AA15/Oxydes!AA$7,0)</f>
        <v>0</v>
      </c>
      <c r="AB15">
        <f>AB$7*IF(ISNUMBER(Oxydes!AB15),1000*Oxydes!AB15/Oxydes!AB$7,0)</f>
        <v>0</v>
      </c>
      <c r="AC15">
        <f>AC$7*IF(ISNUMBER(Oxydes!AC15),1000*Oxydes!AC15/Oxydes!AC$7,0)</f>
        <v>0</v>
      </c>
      <c r="AD15">
        <f>AD$7*IF(ISNUMBER(Oxydes!AD15),1000*Oxydes!AD15/Oxydes!AD$7,0)</f>
        <v>0</v>
      </c>
      <c r="AE15">
        <f>AE$7*IF(ISNUMBER(Oxydes!AE15),1000*Oxydes!AE15/Oxydes!AE$7,0)</f>
        <v>0</v>
      </c>
      <c r="AF15">
        <f>AF$7*IF(ISNUMBER(Oxydes!AF15),1000*Oxydes!AF15/Oxydes!AF$7,0)</f>
        <v>0</v>
      </c>
      <c r="AG15">
        <f>AG$7*IF(ISNUMBER(Oxydes!AG15),1000*Oxydes!AG15/Oxydes!AG$7,0)</f>
        <v>0</v>
      </c>
      <c r="AH15">
        <f>AH$7*IF(ISNUMBER(Oxydes!AH15),1000*Oxydes!AH15/Oxydes!AH$7,0)</f>
        <v>0</v>
      </c>
      <c r="AI15">
        <f>AI$7*IF(ISNUMBER(Oxydes!AI15),1000*Oxydes!AI15/Oxydes!AI$7,0)</f>
        <v>0</v>
      </c>
      <c r="AJ15">
        <f>AJ$7*IF(ISNUMBER(Oxydes!AJ15),1000*Oxydes!AJ15/Oxydes!AJ$7,0)</f>
        <v>0</v>
      </c>
      <c r="AK15">
        <f>AK$7*IF(ISNUMBER(Oxydes!AK15),1000*Oxydes!AK15/Oxydes!AK$7,0)</f>
        <v>0</v>
      </c>
      <c r="AL15">
        <f>AL$7*IF(ISNUMBER(Oxydes!AL15),1000*Oxydes!AL15/Oxydes!AL$7,0)</f>
        <v>0</v>
      </c>
      <c r="AM15">
        <f>AM$7*IF(ISNUMBER(Oxydes!AM15),1000*Oxydes!AM15/Oxydes!AM$7,0)</f>
        <v>0</v>
      </c>
      <c r="AN15">
        <f>AN$7*IF(ISNUMBER(Oxydes!AN15),1000*Oxydes!AN15/Oxydes!AN$7,0)</f>
        <v>12.82557221783741</v>
      </c>
      <c r="AO15">
        <f>AO$7*IF(ISNUMBER(Oxydes!AO15),1000*Oxydes!AO15/Oxydes!AO$7,0)</f>
        <v>2.1488072176694559</v>
      </c>
      <c r="AP15">
        <f>AP$7*IF(ISNUMBER(Oxydes!AP15),1000*Oxydes!AP15/Oxydes!AP$7,0)</f>
        <v>0</v>
      </c>
      <c r="AQ15">
        <f>AQ$7*IF(ISNUMBER(Oxydes!AQ15),1000*Oxydes!AQ15/Oxydes!AQ$7,0)</f>
        <v>0</v>
      </c>
      <c r="AR15">
        <f>AR$7*IF(ISNUMBER(Oxydes!AR15),1000*Oxydes!AR15/Oxydes!AR$7,0)</f>
        <v>0</v>
      </c>
      <c r="AS15">
        <f>AS$7*IF(ISNUMBER(Oxydes!AS15),1000*Oxydes!AS15/Oxydes!AS$7,0)</f>
        <v>0</v>
      </c>
      <c r="AT15">
        <f>AT$7*IF(ISNUMBER(Oxydes!AT15),1000*Oxydes!AT15/Oxydes!AT$7,0)</f>
        <v>57.373242930668304</v>
      </c>
      <c r="AU15">
        <f>AU$7*IF(ISNUMBER(Oxydes!AU15),1000*Oxydes!AU15/Oxydes!AU$7,0)</f>
        <v>0</v>
      </c>
      <c r="AV15">
        <f t="shared" si="1"/>
        <v>1763.0602053095663</v>
      </c>
    </row>
    <row r="16" spans="1:48" x14ac:dyDescent="0.3">
      <c r="A16" t="str">
        <f>Oxydes!A16</f>
        <v>Plechov et al., 2023</v>
      </c>
      <c r="B16" t="str">
        <f>Oxydes!B16</f>
        <v>low</v>
      </c>
      <c r="C16" t="str">
        <f>Oxydes!C16</f>
        <v>Murun, Kedroviy massif, karite</v>
      </c>
      <c r="D16" t="str">
        <f>Oxydes!D16</f>
        <v>narsarsukite</v>
      </c>
      <c r="E16" t="str">
        <f>Oxydes!E16</f>
        <v>FMM_FN669</v>
      </c>
      <c r="F16" t="str">
        <f>Oxydes!F16</f>
        <v>Acc22</v>
      </c>
      <c r="G16">
        <f>Oxydes!G16</f>
        <v>0</v>
      </c>
      <c r="K16">
        <f>K$7*IF(ISNUMBER(Oxydes!K16),1000*Oxydes!K16/Oxydes!K$7,0)</f>
        <v>1021.8978102189781</v>
      </c>
      <c r="L16">
        <f>L$7*IF(ISNUMBER(Oxydes!L16),1000*Oxydes!L16/Oxydes!L$7,0)</f>
        <v>190.10969956400118</v>
      </c>
      <c r="M16">
        <f>M$7*IF(ISNUMBER(Oxydes!M16),1000*Oxydes!M16/Oxydes!M$7,0)</f>
        <v>7.7830995239646183</v>
      </c>
      <c r="N16">
        <f>N$7*IF(ISNUMBER(Oxydes!N16),1000*Oxydes!N16/Oxydes!N$7,0)</f>
        <v>45.303804087011947</v>
      </c>
      <c r="O16">
        <f>O$7*IF(ISNUMBER(Oxydes!O16),1000*Oxydes!O16/Oxydes!O$7,0)</f>
        <v>0</v>
      </c>
      <c r="P16">
        <f>P$7*IF(ISNUMBER(Oxydes!P16),1000*Oxydes!P16/Oxydes!P$7,0)</f>
        <v>0</v>
      </c>
      <c r="Q16">
        <f>Q$7*IF(ISNUMBER(Oxydes!Q16),1000*Oxydes!Q16/Oxydes!Q$7,0)</f>
        <v>0</v>
      </c>
      <c r="R16">
        <f>R$7*IF(ISNUMBER(Oxydes!R16),1000*Oxydes!R16/Oxydes!R$7,0)</f>
        <v>481.51853392749501</v>
      </c>
      <c r="S16">
        <f>S$7*IF(ISNUMBER(Oxydes!S16),1000*Oxydes!S16/Oxydes!S$7,0)</f>
        <v>9.7190488883972694</v>
      </c>
      <c r="T16">
        <f>T$7*IF(ISNUMBER(Oxydes!T16),1000*Oxydes!T16/Oxydes!T$7,0)</f>
        <v>0</v>
      </c>
      <c r="U16">
        <f>U$7*IF(ISNUMBER(Oxydes!U16),1000*Oxydes!U16/Oxydes!U$7,0)</f>
        <v>0</v>
      </c>
      <c r="V16">
        <f>V$7*IF(ISNUMBER(Oxydes!V16),1000*Oxydes!V16/Oxydes!V$7,0)</f>
        <v>0</v>
      </c>
      <c r="W16">
        <f>W$7*IF(ISNUMBER(Oxydes!W16),1000*Oxydes!W16/Oxydes!W$7,0)</f>
        <v>0</v>
      </c>
      <c r="X16">
        <f>X$7*IF(ISNUMBER(Oxydes!X16),1000*Oxydes!X16/Oxydes!X$7,0)</f>
        <v>0</v>
      </c>
      <c r="Y16">
        <f>Y$7*IF(ISNUMBER(Oxydes!Y16),1000*Oxydes!Y16/Oxydes!Y$7,0)</f>
        <v>0</v>
      </c>
      <c r="Z16">
        <f>Z$7*IF(ISNUMBER(Oxydes!Z16),1000*Oxydes!Z16/Oxydes!Z$7,0)</f>
        <v>0</v>
      </c>
      <c r="AA16">
        <f>AA$7*IF(ISNUMBER(Oxydes!AA16),1000*Oxydes!AA16/Oxydes!AA$7,0)</f>
        <v>0</v>
      </c>
      <c r="AB16">
        <f>AB$7*IF(ISNUMBER(Oxydes!AB16),1000*Oxydes!AB16/Oxydes!AB$7,0)</f>
        <v>0</v>
      </c>
      <c r="AC16">
        <f>AC$7*IF(ISNUMBER(Oxydes!AC16),1000*Oxydes!AC16/Oxydes!AC$7,0)</f>
        <v>0</v>
      </c>
      <c r="AD16">
        <f>AD$7*IF(ISNUMBER(Oxydes!AD16),1000*Oxydes!AD16/Oxydes!AD$7,0)</f>
        <v>0</v>
      </c>
      <c r="AE16">
        <f>AE$7*IF(ISNUMBER(Oxydes!AE16),1000*Oxydes!AE16/Oxydes!AE$7,0)</f>
        <v>0</v>
      </c>
      <c r="AF16">
        <f>AF$7*IF(ISNUMBER(Oxydes!AF16),1000*Oxydes!AF16/Oxydes!AF$7,0)</f>
        <v>0</v>
      </c>
      <c r="AG16">
        <f>AG$7*IF(ISNUMBER(Oxydes!AG16),1000*Oxydes!AG16/Oxydes!AG$7,0)</f>
        <v>0</v>
      </c>
      <c r="AH16">
        <f>AH$7*IF(ISNUMBER(Oxydes!AH16),1000*Oxydes!AH16/Oxydes!AH$7,0)</f>
        <v>0</v>
      </c>
      <c r="AI16">
        <f>AI$7*IF(ISNUMBER(Oxydes!AI16),1000*Oxydes!AI16/Oxydes!AI$7,0)</f>
        <v>0</v>
      </c>
      <c r="AJ16">
        <f>AJ$7*IF(ISNUMBER(Oxydes!AJ16),1000*Oxydes!AJ16/Oxydes!AJ$7,0)</f>
        <v>0</v>
      </c>
      <c r="AK16">
        <f>AK$7*IF(ISNUMBER(Oxydes!AK16),1000*Oxydes!AK16/Oxydes!AK$7,0)</f>
        <v>0</v>
      </c>
      <c r="AL16">
        <f>AL$7*IF(ISNUMBER(Oxydes!AL16),1000*Oxydes!AL16/Oxydes!AL$7,0)</f>
        <v>0</v>
      </c>
      <c r="AM16">
        <f>AM$7*IF(ISNUMBER(Oxydes!AM16),1000*Oxydes!AM16/Oxydes!AM$7,0)</f>
        <v>0</v>
      </c>
      <c r="AN16">
        <f>AN$7*IF(ISNUMBER(Oxydes!AN16),1000*Oxydes!AN16/Oxydes!AN$7,0)</f>
        <v>10.852407261247038</v>
      </c>
      <c r="AO16">
        <f>AO$7*IF(ISNUMBER(Oxydes!AO16),1000*Oxydes!AO16/Oxydes!AO$7,0)</f>
        <v>0</v>
      </c>
      <c r="AP16">
        <f>AP$7*IF(ISNUMBER(Oxydes!AP16),1000*Oxydes!AP16/Oxydes!AP$7,0)</f>
        <v>0</v>
      </c>
      <c r="AQ16">
        <f>AQ$7*IF(ISNUMBER(Oxydes!AQ16),1000*Oxydes!AQ16/Oxydes!AQ$7,0)</f>
        <v>0</v>
      </c>
      <c r="AR16">
        <f>AR$7*IF(ISNUMBER(Oxydes!AR16),1000*Oxydes!AR16/Oxydes!AR$7,0)</f>
        <v>0</v>
      </c>
      <c r="AS16">
        <f>AS$7*IF(ISNUMBER(Oxydes!AS16),1000*Oxydes!AS16/Oxydes!AS$7,0)</f>
        <v>0</v>
      </c>
      <c r="AT16">
        <f>AT$7*IF(ISNUMBER(Oxydes!AT16),1000*Oxydes!AT16/Oxydes!AT$7,0)</f>
        <v>57.373242930668304</v>
      </c>
      <c r="AU16">
        <f>AU$7*IF(ISNUMBER(Oxydes!AU16),1000*Oxydes!AU16/Oxydes!AU$7,0)</f>
        <v>0</v>
      </c>
      <c r="AV16">
        <f t="shared" si="1"/>
        <v>1824.5576464017636</v>
      </c>
    </row>
    <row r="17" spans="1:48" x14ac:dyDescent="0.3">
      <c r="A17" t="str">
        <f>Oxydes!A17</f>
        <v>Plechov et al., 2023</v>
      </c>
      <c r="B17" t="str">
        <f>Oxydes!B17</f>
        <v>low</v>
      </c>
      <c r="C17" t="str">
        <f>Oxydes!C17</f>
        <v>Murun, Kedroviy massif, karite</v>
      </c>
      <c r="D17" t="str">
        <f>Oxydes!D17</f>
        <v>narsarsukite</v>
      </c>
      <c r="E17" t="str">
        <f>Oxydes!E17</f>
        <v>FMM_FN669</v>
      </c>
      <c r="F17" t="str">
        <f>Oxydes!F17</f>
        <v>Acc23</v>
      </c>
      <c r="G17">
        <f>Oxydes!G17</f>
        <v>0</v>
      </c>
      <c r="K17">
        <f>K$7*IF(ISNUMBER(Oxydes!K17),1000*Oxydes!K17/Oxydes!K$7,0)</f>
        <v>1036.1402884101833</v>
      </c>
      <c r="L17">
        <f>L$7*IF(ISNUMBER(Oxydes!L17),1000*Oxydes!L17/Oxydes!L$7,0)</f>
        <v>193.0344641726781</v>
      </c>
      <c r="M17">
        <f>M$7*IF(ISNUMBER(Oxydes!M17),1000*Oxydes!M17/Oxydes!M$7,0)</f>
        <v>7.412475737109161</v>
      </c>
      <c r="N17">
        <f>N$7*IF(ISNUMBER(Oxydes!N17),1000*Oxydes!N17/Oxydes!N$7,0)</f>
        <v>46.378202602909468</v>
      </c>
      <c r="O17">
        <f>O$7*IF(ISNUMBER(Oxydes!O17),1000*Oxydes!O17/Oxydes!O$7,0)</f>
        <v>0</v>
      </c>
      <c r="P17">
        <f>P$7*IF(ISNUMBER(Oxydes!P17),1000*Oxydes!P17/Oxydes!P$7,0)</f>
        <v>0</v>
      </c>
      <c r="Q17">
        <f>Q$7*IF(ISNUMBER(Oxydes!Q17),1000*Oxydes!Q17/Oxydes!Q$7,0)</f>
        <v>0</v>
      </c>
      <c r="R17">
        <f>R$7*IF(ISNUMBER(Oxydes!R17),1000*Oxydes!R17/Oxydes!R$7,0)</f>
        <v>497.17767324221029</v>
      </c>
      <c r="S17">
        <f>S$7*IF(ISNUMBER(Oxydes!S17),1000*Oxydes!S17/Oxydes!S$7,0)</f>
        <v>9.4632844439657617</v>
      </c>
      <c r="T17">
        <f>T$7*IF(ISNUMBER(Oxydes!T17),1000*Oxydes!T17/Oxydes!T$7,0)</f>
        <v>0</v>
      </c>
      <c r="U17">
        <f>U$7*IF(ISNUMBER(Oxydes!U17),1000*Oxydes!U17/Oxydes!U$7,0)</f>
        <v>0</v>
      </c>
      <c r="V17">
        <f>V$7*IF(ISNUMBER(Oxydes!V17),1000*Oxydes!V17/Oxydes!V$7,0)</f>
        <v>0</v>
      </c>
      <c r="W17">
        <f>W$7*IF(ISNUMBER(Oxydes!W17),1000*Oxydes!W17/Oxydes!W$7,0)</f>
        <v>0</v>
      </c>
      <c r="X17">
        <f>X$7*IF(ISNUMBER(Oxydes!X17),1000*Oxydes!X17/Oxydes!X$7,0)</f>
        <v>0</v>
      </c>
      <c r="Y17">
        <f>Y$7*IF(ISNUMBER(Oxydes!Y17),1000*Oxydes!Y17/Oxydes!Y$7,0)</f>
        <v>0</v>
      </c>
      <c r="Z17">
        <f>Z$7*IF(ISNUMBER(Oxydes!Z17),1000*Oxydes!Z17/Oxydes!Z$7,0)</f>
        <v>0</v>
      </c>
      <c r="AA17">
        <f>AA$7*IF(ISNUMBER(Oxydes!AA17),1000*Oxydes!AA17/Oxydes!AA$7,0)</f>
        <v>0</v>
      </c>
      <c r="AB17">
        <f>AB$7*IF(ISNUMBER(Oxydes!AB17),1000*Oxydes!AB17/Oxydes!AB$7,0)</f>
        <v>0</v>
      </c>
      <c r="AC17">
        <f>AC$7*IF(ISNUMBER(Oxydes!AC17),1000*Oxydes!AC17/Oxydes!AC$7,0)</f>
        <v>0</v>
      </c>
      <c r="AD17">
        <f>AD$7*IF(ISNUMBER(Oxydes!AD17),1000*Oxydes!AD17/Oxydes!AD$7,0)</f>
        <v>0</v>
      </c>
      <c r="AE17">
        <f>AE$7*IF(ISNUMBER(Oxydes!AE17),1000*Oxydes!AE17/Oxydes!AE$7,0)</f>
        <v>0</v>
      </c>
      <c r="AF17">
        <f>AF$7*IF(ISNUMBER(Oxydes!AF17),1000*Oxydes!AF17/Oxydes!AF$7,0)</f>
        <v>0</v>
      </c>
      <c r="AG17">
        <f>AG$7*IF(ISNUMBER(Oxydes!AG17),1000*Oxydes!AG17/Oxydes!AG$7,0)</f>
        <v>0</v>
      </c>
      <c r="AH17">
        <f>AH$7*IF(ISNUMBER(Oxydes!AH17),1000*Oxydes!AH17/Oxydes!AH$7,0)</f>
        <v>0</v>
      </c>
      <c r="AI17">
        <f>AI$7*IF(ISNUMBER(Oxydes!AI17),1000*Oxydes!AI17/Oxydes!AI$7,0)</f>
        <v>0</v>
      </c>
      <c r="AJ17">
        <f>AJ$7*IF(ISNUMBER(Oxydes!AJ17),1000*Oxydes!AJ17/Oxydes!AJ$7,0)</f>
        <v>0</v>
      </c>
      <c r="AK17">
        <f>AK$7*IF(ISNUMBER(Oxydes!AK17),1000*Oxydes!AK17/Oxydes!AK$7,0)</f>
        <v>0</v>
      </c>
      <c r="AL17">
        <f>AL$7*IF(ISNUMBER(Oxydes!AL17),1000*Oxydes!AL17/Oxydes!AL$7,0)</f>
        <v>0</v>
      </c>
      <c r="AM17">
        <f>AM$7*IF(ISNUMBER(Oxydes!AM17),1000*Oxydes!AM17/Oxydes!AM$7,0)</f>
        <v>0</v>
      </c>
      <c r="AN17">
        <f>AN$7*IF(ISNUMBER(Oxydes!AN17),1000*Oxydes!AN17/Oxydes!AN$7,0)</f>
        <v>10.413926159782513</v>
      </c>
      <c r="AO17">
        <f>AO$7*IF(ISNUMBER(Oxydes!AO17),1000*Oxydes!AO17/Oxydes!AO$7,0)</f>
        <v>0</v>
      </c>
      <c r="AP17">
        <f>AP$7*IF(ISNUMBER(Oxydes!AP17),1000*Oxydes!AP17/Oxydes!AP$7,0)</f>
        <v>0</v>
      </c>
      <c r="AQ17">
        <f>AQ$7*IF(ISNUMBER(Oxydes!AQ17),1000*Oxydes!AQ17/Oxydes!AQ$7,0)</f>
        <v>0</v>
      </c>
      <c r="AR17">
        <f>AR$7*IF(ISNUMBER(Oxydes!AR17),1000*Oxydes!AR17/Oxydes!AR$7,0)</f>
        <v>0</v>
      </c>
      <c r="AS17">
        <f>AS$7*IF(ISNUMBER(Oxydes!AS17),1000*Oxydes!AS17/Oxydes!AS$7,0)</f>
        <v>0</v>
      </c>
      <c r="AT17">
        <f>AT$7*IF(ISNUMBER(Oxydes!AT17),1000*Oxydes!AT17/Oxydes!AT$7,0)</f>
        <v>62.636843199536955</v>
      </c>
      <c r="AU17">
        <f>AU$7*IF(ISNUMBER(Oxydes!AU17),1000*Oxydes!AU17/Oxydes!AU$7,0)</f>
        <v>0</v>
      </c>
      <c r="AV17">
        <f t="shared" si="1"/>
        <v>1862.6571579683755</v>
      </c>
    </row>
    <row r="18" spans="1:48" x14ac:dyDescent="0.3">
      <c r="A18" t="str">
        <f>Oxydes!A18</f>
        <v>Plechov et al., 2023</v>
      </c>
      <c r="B18" t="str">
        <f>Oxydes!B18</f>
        <v>low</v>
      </c>
      <c r="C18" t="str">
        <f>Oxydes!C18</f>
        <v>Murun, Kedroviy massif, karite</v>
      </c>
      <c r="D18" t="str">
        <f>Oxydes!D18</f>
        <v>narsarsukite</v>
      </c>
      <c r="E18" t="str">
        <f>Oxydes!E18</f>
        <v>FMM_FN669</v>
      </c>
      <c r="F18" t="str">
        <f>Oxydes!F18</f>
        <v>Acc36</v>
      </c>
      <c r="G18">
        <f>Oxydes!G18</f>
        <v>0</v>
      </c>
      <c r="K18">
        <f>K$7*IF(ISNUMBER(Oxydes!K18),1000*Oxydes!K18/Oxydes!K$7,0)</f>
        <v>1006.5871461634323</v>
      </c>
      <c r="L18">
        <f>L$7*IF(ISNUMBER(Oxydes!L18),1000*Oxydes!L18/Oxydes!L$7,0)</f>
        <v>188.64731725966269</v>
      </c>
      <c r="M18">
        <f>M$7*IF(ISNUMBER(Oxydes!M18),1000*Oxydes!M18/Oxydes!M$7,0)</f>
        <v>6.300604376542787</v>
      </c>
      <c r="N18">
        <f>N$7*IF(ISNUMBER(Oxydes!N18),1000*Oxydes!N18/Oxydes!N$7,0)</f>
        <v>43.692206313165677</v>
      </c>
      <c r="O18">
        <f>O$7*IF(ISNUMBER(Oxydes!O18),1000*Oxydes!O18/Oxydes!O$7,0)</f>
        <v>0</v>
      </c>
      <c r="P18">
        <f>P$7*IF(ISNUMBER(Oxydes!P18),1000*Oxydes!P18/Oxydes!P$7,0)</f>
        <v>0</v>
      </c>
      <c r="Q18">
        <f>Q$7*IF(ISNUMBER(Oxydes!Q18),1000*Oxydes!Q18/Oxydes!Q$7,0)</f>
        <v>0</v>
      </c>
      <c r="R18">
        <f>R$7*IF(ISNUMBER(Oxydes!R18),1000*Oxydes!R18/Oxydes!R$7,0)</f>
        <v>472.38403599391103</v>
      </c>
      <c r="S18">
        <f>S$7*IF(ISNUMBER(Oxydes!S18),1000*Oxydes!S18/Oxydes!S$7,0)</f>
        <v>13.043986666006862</v>
      </c>
      <c r="T18">
        <f>T$7*IF(ISNUMBER(Oxydes!T18),1000*Oxydes!T18/Oxydes!T$7,0)</f>
        <v>0</v>
      </c>
      <c r="U18">
        <f>U$7*IF(ISNUMBER(Oxydes!U18),1000*Oxydes!U18/Oxydes!U$7,0)</f>
        <v>0</v>
      </c>
      <c r="V18">
        <f>V$7*IF(ISNUMBER(Oxydes!V18),1000*Oxydes!V18/Oxydes!V$7,0)</f>
        <v>0</v>
      </c>
      <c r="W18">
        <f>W$7*IF(ISNUMBER(Oxydes!W18),1000*Oxydes!W18/Oxydes!W$7,0)</f>
        <v>0</v>
      </c>
      <c r="X18">
        <f>X$7*IF(ISNUMBER(Oxydes!X18),1000*Oxydes!X18/Oxydes!X$7,0)</f>
        <v>0</v>
      </c>
      <c r="Y18">
        <f>Y$7*IF(ISNUMBER(Oxydes!Y18),1000*Oxydes!Y18/Oxydes!Y$7,0)</f>
        <v>0</v>
      </c>
      <c r="Z18">
        <f>Z$7*IF(ISNUMBER(Oxydes!Z18),1000*Oxydes!Z18/Oxydes!Z$7,0)</f>
        <v>0</v>
      </c>
      <c r="AA18">
        <f>AA$7*IF(ISNUMBER(Oxydes!AA18),1000*Oxydes!AA18/Oxydes!AA$7,0)</f>
        <v>0</v>
      </c>
      <c r="AB18">
        <f>AB$7*IF(ISNUMBER(Oxydes!AB18),1000*Oxydes!AB18/Oxydes!AB$7,0)</f>
        <v>0</v>
      </c>
      <c r="AC18">
        <f>AC$7*IF(ISNUMBER(Oxydes!AC18),1000*Oxydes!AC18/Oxydes!AC$7,0)</f>
        <v>0</v>
      </c>
      <c r="AD18">
        <f>AD$7*IF(ISNUMBER(Oxydes!AD18),1000*Oxydes!AD18/Oxydes!AD$7,0)</f>
        <v>0</v>
      </c>
      <c r="AE18">
        <f>AE$7*IF(ISNUMBER(Oxydes!AE18),1000*Oxydes!AE18/Oxydes!AE$7,0)</f>
        <v>0</v>
      </c>
      <c r="AF18">
        <f>AF$7*IF(ISNUMBER(Oxydes!AF18),1000*Oxydes!AF18/Oxydes!AF$7,0)</f>
        <v>0</v>
      </c>
      <c r="AG18">
        <f>AG$7*IF(ISNUMBER(Oxydes!AG18),1000*Oxydes!AG18/Oxydes!AG$7,0)</f>
        <v>0</v>
      </c>
      <c r="AH18">
        <f>AH$7*IF(ISNUMBER(Oxydes!AH18),1000*Oxydes!AH18/Oxydes!AH$7,0)</f>
        <v>0</v>
      </c>
      <c r="AI18">
        <f>AI$7*IF(ISNUMBER(Oxydes!AI18),1000*Oxydes!AI18/Oxydes!AI$7,0)</f>
        <v>0</v>
      </c>
      <c r="AJ18">
        <f>AJ$7*IF(ISNUMBER(Oxydes!AJ18),1000*Oxydes!AJ18/Oxydes!AJ$7,0)</f>
        <v>0</v>
      </c>
      <c r="AK18">
        <f>AK$7*IF(ISNUMBER(Oxydes!AK18),1000*Oxydes!AK18/Oxydes!AK$7,0)</f>
        <v>0</v>
      </c>
      <c r="AL18">
        <f>AL$7*IF(ISNUMBER(Oxydes!AL18),1000*Oxydes!AL18/Oxydes!AL$7,0)</f>
        <v>0</v>
      </c>
      <c r="AM18">
        <f>AM$7*IF(ISNUMBER(Oxydes!AM18),1000*Oxydes!AM18/Oxydes!AM$7,0)</f>
        <v>0</v>
      </c>
      <c r="AN18">
        <f>AN$7*IF(ISNUMBER(Oxydes!AN18),1000*Oxydes!AN18/Oxydes!AN$7,0)</f>
        <v>12.277470841006751</v>
      </c>
      <c r="AO18">
        <f>AO$7*IF(ISNUMBER(Oxydes!AO18),1000*Oxydes!AO18/Oxydes!AO$7,0)</f>
        <v>0</v>
      </c>
      <c r="AP18">
        <f>AP$7*IF(ISNUMBER(Oxydes!AP18),1000*Oxydes!AP18/Oxydes!AP$7,0)</f>
        <v>0</v>
      </c>
      <c r="AQ18">
        <f>AQ$7*IF(ISNUMBER(Oxydes!AQ18),1000*Oxydes!AQ18/Oxydes!AQ$7,0)</f>
        <v>0</v>
      </c>
      <c r="AR18">
        <f>AR$7*IF(ISNUMBER(Oxydes!AR18),1000*Oxydes!AR18/Oxydes!AR$7,0)</f>
        <v>0</v>
      </c>
      <c r="AS18">
        <f>AS$7*IF(ISNUMBER(Oxydes!AS18),1000*Oxydes!AS18/Oxydes!AS$7,0)</f>
        <v>0</v>
      </c>
      <c r="AT18">
        <f>AT$7*IF(ISNUMBER(Oxydes!AT18),1000*Oxydes!AT18/Oxydes!AT$7,0)</f>
        <v>63.163203226423825</v>
      </c>
      <c r="AU18">
        <f>AU$7*IF(ISNUMBER(Oxydes!AU18),1000*Oxydes!AU18/Oxydes!AU$7,0)</f>
        <v>0</v>
      </c>
      <c r="AV18">
        <f t="shared" si="1"/>
        <v>1806.0959708401519</v>
      </c>
    </row>
    <row r="19" spans="1:48" x14ac:dyDescent="0.3">
      <c r="A19" t="str">
        <f>Oxydes!A19</f>
        <v>Plechov et al., 2023</v>
      </c>
      <c r="B19" t="str">
        <f>Oxydes!B19</f>
        <v>low</v>
      </c>
      <c r="C19" t="str">
        <f>Oxydes!C19</f>
        <v>Murun, Kedroviy massif, karite</v>
      </c>
      <c r="D19" t="str">
        <f>Oxydes!D19</f>
        <v>dalyite</v>
      </c>
      <c r="E19" t="str">
        <f>Oxydes!E19</f>
        <v>FMM_FN669</v>
      </c>
      <c r="F19" t="str">
        <f>Oxydes!F19</f>
        <v>Acc12</v>
      </c>
      <c r="G19">
        <f>Oxydes!G19</f>
        <v>0</v>
      </c>
      <c r="K19">
        <f>K$7*IF(ISNUMBER(Oxydes!K19),1000*Oxydes!K19/Oxydes!K$7,0)</f>
        <v>1024.7463058572191</v>
      </c>
      <c r="L19">
        <f>L$7*IF(ISNUMBER(Oxydes!L19),1000*Oxydes!L19/Oxydes!L$7,0)</f>
        <v>7.3119115216923509</v>
      </c>
      <c r="M19">
        <f>M$7*IF(ISNUMBER(Oxydes!M19),1000*Oxydes!M19/Oxydes!M$7,0)</f>
        <v>0</v>
      </c>
      <c r="N19">
        <f>N$7*IF(ISNUMBER(Oxydes!N19),1000*Oxydes!N19/Oxydes!N$7,0)</f>
        <v>0</v>
      </c>
      <c r="O19">
        <f>O$7*IF(ISNUMBER(Oxydes!O19),1000*Oxydes!O19/Oxydes!O$7,0)</f>
        <v>0</v>
      </c>
      <c r="P19">
        <f>P$7*IF(ISNUMBER(Oxydes!P19),1000*Oxydes!P19/Oxydes!P$7,0)</f>
        <v>0</v>
      </c>
      <c r="Q19">
        <f>Q$7*IF(ISNUMBER(Oxydes!Q19),1000*Oxydes!Q19/Oxydes!Q$7,0)</f>
        <v>0</v>
      </c>
      <c r="R19">
        <f>R$7*IF(ISNUMBER(Oxydes!R19),1000*Oxydes!R19/Oxydes!R$7,0)</f>
        <v>0</v>
      </c>
      <c r="S19">
        <f>S$7*IF(ISNUMBER(Oxydes!S19),1000*Oxydes!S19/Oxydes!S$7,0)</f>
        <v>342.21282664935643</v>
      </c>
      <c r="T19">
        <f>T$7*IF(ISNUMBER(Oxydes!T19),1000*Oxydes!T19/Oxydes!T$7,0)</f>
        <v>0</v>
      </c>
      <c r="U19">
        <f>U$7*IF(ISNUMBER(Oxydes!U19),1000*Oxydes!U19/Oxydes!U$7,0)</f>
        <v>0</v>
      </c>
      <c r="V19">
        <f>V$7*IF(ISNUMBER(Oxydes!V19),1000*Oxydes!V19/Oxydes!V$7,0)</f>
        <v>0</v>
      </c>
      <c r="W19">
        <f>W$7*IF(ISNUMBER(Oxydes!W19),1000*Oxydes!W19/Oxydes!W$7,0)</f>
        <v>0</v>
      </c>
      <c r="X19">
        <f>X$7*IF(ISNUMBER(Oxydes!X19),1000*Oxydes!X19/Oxydes!X$7,0)</f>
        <v>0</v>
      </c>
      <c r="Y19">
        <f>Y$7*IF(ISNUMBER(Oxydes!Y19),1000*Oxydes!Y19/Oxydes!Y$7,0)</f>
        <v>0</v>
      </c>
      <c r="Z19">
        <f>Z$7*IF(ISNUMBER(Oxydes!Z19),1000*Oxydes!Z19/Oxydes!Z$7,0)</f>
        <v>0</v>
      </c>
      <c r="AA19">
        <f>AA$7*IF(ISNUMBER(Oxydes!AA19),1000*Oxydes!AA19/Oxydes!AA$7,0)</f>
        <v>0</v>
      </c>
      <c r="AB19">
        <f>AB$7*IF(ISNUMBER(Oxydes!AB19),1000*Oxydes!AB19/Oxydes!AB$7,0)</f>
        <v>0</v>
      </c>
      <c r="AC19">
        <f>AC$7*IF(ISNUMBER(Oxydes!AC19),1000*Oxydes!AC19/Oxydes!AC$7,0)</f>
        <v>0</v>
      </c>
      <c r="AD19">
        <f>AD$7*IF(ISNUMBER(Oxydes!AD19),1000*Oxydes!AD19/Oxydes!AD$7,0)</f>
        <v>0</v>
      </c>
      <c r="AE19">
        <f>AE$7*IF(ISNUMBER(Oxydes!AE19),1000*Oxydes!AE19/Oxydes!AE$7,0)</f>
        <v>0</v>
      </c>
      <c r="AF19">
        <f>AF$7*IF(ISNUMBER(Oxydes!AF19),1000*Oxydes!AF19/Oxydes!AF$7,0)</f>
        <v>0</v>
      </c>
      <c r="AG19">
        <f>AG$7*IF(ISNUMBER(Oxydes!AG19),1000*Oxydes!AG19/Oxydes!AG$7,0)</f>
        <v>0</v>
      </c>
      <c r="AH19">
        <f>AH$7*IF(ISNUMBER(Oxydes!AH19),1000*Oxydes!AH19/Oxydes!AH$7,0)</f>
        <v>0</v>
      </c>
      <c r="AI19">
        <f>AI$7*IF(ISNUMBER(Oxydes!AI19),1000*Oxydes!AI19/Oxydes!AI$7,0)</f>
        <v>0</v>
      </c>
      <c r="AJ19">
        <f>AJ$7*IF(ISNUMBER(Oxydes!AJ19),1000*Oxydes!AJ19/Oxydes!AJ$7,0)</f>
        <v>0</v>
      </c>
      <c r="AK19">
        <f>AK$7*IF(ISNUMBER(Oxydes!AK19),1000*Oxydes!AK19/Oxydes!AK$7,0)</f>
        <v>0</v>
      </c>
      <c r="AL19">
        <f>AL$7*IF(ISNUMBER(Oxydes!AL19),1000*Oxydes!AL19/Oxydes!AL$7,0)</f>
        <v>0</v>
      </c>
      <c r="AM19">
        <f>AM$7*IF(ISNUMBER(Oxydes!AM19),1000*Oxydes!AM19/Oxydes!AM$7,0)</f>
        <v>0</v>
      </c>
      <c r="AN19">
        <f>AN$7*IF(ISNUMBER(Oxydes!AN19),1000*Oxydes!AN19/Oxydes!AN$7,0)</f>
        <v>161.03218451284749</v>
      </c>
      <c r="AO19">
        <f>AO$7*IF(ISNUMBER(Oxydes!AO19),1000*Oxydes!AO19/Oxydes!AO$7,0)</f>
        <v>0</v>
      </c>
      <c r="AP19">
        <f>AP$7*IF(ISNUMBER(Oxydes!AP19),1000*Oxydes!AP19/Oxydes!AP$7,0)</f>
        <v>0</v>
      </c>
      <c r="AQ19">
        <f>AQ$7*IF(ISNUMBER(Oxydes!AQ19),1000*Oxydes!AQ19/Oxydes!AQ$7,0)</f>
        <v>0</v>
      </c>
      <c r="AR19">
        <f>AR$7*IF(ISNUMBER(Oxydes!AR19),1000*Oxydes!AR19/Oxydes!AR$7,0)</f>
        <v>0</v>
      </c>
      <c r="AS19">
        <f>AS$7*IF(ISNUMBER(Oxydes!AS19),1000*Oxydes!AS19/Oxydes!AS$7,0)</f>
        <v>0</v>
      </c>
      <c r="AT19">
        <f>AT$7*IF(ISNUMBER(Oxydes!AT19),1000*Oxydes!AT19/Oxydes!AT$7,0)</f>
        <v>0</v>
      </c>
      <c r="AU19">
        <f>AU$7*IF(ISNUMBER(Oxydes!AU19),1000*Oxydes!AU19/Oxydes!AU$7,0)</f>
        <v>0</v>
      </c>
      <c r="AV19">
        <f t="shared" ref="AV19:AV24" si="2">SUM(K19:AU19)</f>
        <v>1535.3032285411155</v>
      </c>
    </row>
    <row r="20" spans="1:48" x14ac:dyDescent="0.3">
      <c r="A20" t="str">
        <f>Oxydes!A20</f>
        <v>Plechov et al., 2023</v>
      </c>
      <c r="B20" t="str">
        <f>Oxydes!B20</f>
        <v>low</v>
      </c>
      <c r="C20" t="str">
        <f>Oxydes!C20</f>
        <v>Murun, Kedroviy massif, karite</v>
      </c>
      <c r="D20" t="str">
        <f>Oxydes!D20</f>
        <v>dalyite</v>
      </c>
      <c r="E20" t="str">
        <f>Oxydes!E20</f>
        <v>FMM_FN669</v>
      </c>
      <c r="F20" t="str">
        <f>Oxydes!F20</f>
        <v>Acc13</v>
      </c>
      <c r="G20">
        <f>Oxydes!G20</f>
        <v>0</v>
      </c>
      <c r="K20">
        <f>K$7*IF(ISNUMBER(Oxydes!K20),1000*Oxydes!K20/Oxydes!K$7,0)</f>
        <v>1005.518960299092</v>
      </c>
      <c r="L20">
        <f>L$7*IF(ISNUMBER(Oxydes!L20),1000*Oxydes!L20/Oxydes!L$7,0)</f>
        <v>2.7158528509143025</v>
      </c>
      <c r="M20">
        <f>M$7*IF(ISNUMBER(Oxydes!M20),1000*Oxydes!M20/Oxydes!M$7,0)</f>
        <v>0</v>
      </c>
      <c r="N20">
        <f>N$7*IF(ISNUMBER(Oxydes!N20),1000*Oxydes!N20/Oxydes!N$7,0)</f>
        <v>0</v>
      </c>
      <c r="O20">
        <f>O$7*IF(ISNUMBER(Oxydes!O20),1000*Oxydes!O20/Oxydes!O$7,0)</f>
        <v>0</v>
      </c>
      <c r="P20">
        <f>P$7*IF(ISNUMBER(Oxydes!P20),1000*Oxydes!P20/Oxydes!P$7,0)</f>
        <v>0</v>
      </c>
      <c r="Q20">
        <f>Q$7*IF(ISNUMBER(Oxydes!Q20),1000*Oxydes!Q20/Oxydes!Q$7,0)</f>
        <v>0</v>
      </c>
      <c r="R20">
        <f>R$7*IF(ISNUMBER(Oxydes!R20),1000*Oxydes!R20/Oxydes!R$7,0)</f>
        <v>0</v>
      </c>
      <c r="S20">
        <f>S$7*IF(ISNUMBER(Oxydes!S20),1000*Oxydes!S20/Oxydes!S$7,0)</f>
        <v>338.63212442731532</v>
      </c>
      <c r="T20">
        <f>T$7*IF(ISNUMBER(Oxydes!T20),1000*Oxydes!T20/Oxydes!T$7,0)</f>
        <v>0</v>
      </c>
      <c r="U20">
        <f>U$7*IF(ISNUMBER(Oxydes!U20),1000*Oxydes!U20/Oxydes!U$7,0)</f>
        <v>0</v>
      </c>
      <c r="V20">
        <f>V$7*IF(ISNUMBER(Oxydes!V20),1000*Oxydes!V20/Oxydes!V$7,0)</f>
        <v>0</v>
      </c>
      <c r="W20">
        <f>W$7*IF(ISNUMBER(Oxydes!W20),1000*Oxydes!W20/Oxydes!W$7,0)</f>
        <v>0</v>
      </c>
      <c r="X20">
        <f>X$7*IF(ISNUMBER(Oxydes!X20),1000*Oxydes!X20/Oxydes!X$7,0)</f>
        <v>0</v>
      </c>
      <c r="Y20">
        <f>Y$7*IF(ISNUMBER(Oxydes!Y20),1000*Oxydes!Y20/Oxydes!Y$7,0)</f>
        <v>0</v>
      </c>
      <c r="Z20">
        <f>Z$7*IF(ISNUMBER(Oxydes!Z20),1000*Oxydes!Z20/Oxydes!Z$7,0)</f>
        <v>0</v>
      </c>
      <c r="AA20">
        <f>AA$7*IF(ISNUMBER(Oxydes!AA20),1000*Oxydes!AA20/Oxydes!AA$7,0)</f>
        <v>0</v>
      </c>
      <c r="AB20">
        <f>AB$7*IF(ISNUMBER(Oxydes!AB20),1000*Oxydes!AB20/Oxydes!AB$7,0)</f>
        <v>0</v>
      </c>
      <c r="AC20">
        <f>AC$7*IF(ISNUMBER(Oxydes!AC20),1000*Oxydes!AC20/Oxydes!AC$7,0)</f>
        <v>0</v>
      </c>
      <c r="AD20">
        <f>AD$7*IF(ISNUMBER(Oxydes!AD20),1000*Oxydes!AD20/Oxydes!AD$7,0)</f>
        <v>0</v>
      </c>
      <c r="AE20">
        <f>AE$7*IF(ISNUMBER(Oxydes!AE20),1000*Oxydes!AE20/Oxydes!AE$7,0)</f>
        <v>0</v>
      </c>
      <c r="AF20">
        <f>AF$7*IF(ISNUMBER(Oxydes!AF20),1000*Oxydes!AF20/Oxydes!AF$7,0)</f>
        <v>0</v>
      </c>
      <c r="AG20">
        <f>AG$7*IF(ISNUMBER(Oxydes!AG20),1000*Oxydes!AG20/Oxydes!AG$7,0)</f>
        <v>0</v>
      </c>
      <c r="AH20">
        <f>AH$7*IF(ISNUMBER(Oxydes!AH20),1000*Oxydes!AH20/Oxydes!AH$7,0)</f>
        <v>0</v>
      </c>
      <c r="AI20">
        <f>AI$7*IF(ISNUMBER(Oxydes!AI20),1000*Oxydes!AI20/Oxydes!AI$7,0)</f>
        <v>0</v>
      </c>
      <c r="AJ20">
        <f>AJ$7*IF(ISNUMBER(Oxydes!AJ20),1000*Oxydes!AJ20/Oxydes!AJ$7,0)</f>
        <v>0</v>
      </c>
      <c r="AK20">
        <f>AK$7*IF(ISNUMBER(Oxydes!AK20),1000*Oxydes!AK20/Oxydes!AK$7,0)</f>
        <v>0</v>
      </c>
      <c r="AL20">
        <f>AL$7*IF(ISNUMBER(Oxydes!AL20),1000*Oxydes!AL20/Oxydes!AL$7,0)</f>
        <v>0</v>
      </c>
      <c r="AM20">
        <f>AM$7*IF(ISNUMBER(Oxydes!AM20),1000*Oxydes!AM20/Oxydes!AM$7,0)</f>
        <v>0</v>
      </c>
      <c r="AN20">
        <f>AN$7*IF(ISNUMBER(Oxydes!AN20),1000*Oxydes!AN20/Oxydes!AN$7,0)</f>
        <v>162.23800754187496</v>
      </c>
      <c r="AO20">
        <f>AO$7*IF(ISNUMBER(Oxydes!AO20),1000*Oxydes!AO20/Oxydes!AO$7,0)</f>
        <v>0</v>
      </c>
      <c r="AP20">
        <f>AP$7*IF(ISNUMBER(Oxydes!AP20),1000*Oxydes!AP20/Oxydes!AP$7,0)</f>
        <v>0</v>
      </c>
      <c r="AQ20">
        <f>AQ$7*IF(ISNUMBER(Oxydes!AQ20),1000*Oxydes!AQ20/Oxydes!AQ$7,0)</f>
        <v>0</v>
      </c>
      <c r="AR20">
        <f>AR$7*IF(ISNUMBER(Oxydes!AR20),1000*Oxydes!AR20/Oxydes!AR$7,0)</f>
        <v>0</v>
      </c>
      <c r="AS20">
        <f>AS$7*IF(ISNUMBER(Oxydes!AS20),1000*Oxydes!AS20/Oxydes!AS$7,0)</f>
        <v>0</v>
      </c>
      <c r="AT20">
        <f>AT$7*IF(ISNUMBER(Oxydes!AT20),1000*Oxydes!AT20/Oxydes!AT$7,0)</f>
        <v>0</v>
      </c>
      <c r="AU20">
        <f>AU$7*IF(ISNUMBER(Oxydes!AU20),1000*Oxydes!AU20/Oxydes!AU$7,0)</f>
        <v>0</v>
      </c>
      <c r="AV20">
        <f t="shared" si="2"/>
        <v>1509.1049451191966</v>
      </c>
    </row>
    <row r="21" spans="1:48" x14ac:dyDescent="0.3">
      <c r="A21" t="str">
        <f>Oxydes!A21</f>
        <v>Plechov et al., 2023</v>
      </c>
      <c r="B21" t="str">
        <f>Oxydes!B21</f>
        <v>low</v>
      </c>
      <c r="C21" t="str">
        <f>Oxydes!C21</f>
        <v>Murun, Kedroviy massif, karite</v>
      </c>
      <c r="D21" t="str">
        <f>Oxydes!D21</f>
        <v>dalyite</v>
      </c>
      <c r="E21" t="str">
        <f>Oxydes!E21</f>
        <v>FMM_FN669</v>
      </c>
      <c r="F21" t="str">
        <f>Oxydes!F21</f>
        <v>Acc21</v>
      </c>
      <c r="G21">
        <f>Oxydes!G21</f>
        <v>0</v>
      </c>
      <c r="K21">
        <f>K$7*IF(ISNUMBER(Oxydes!K21),1000*Oxydes!K21/Oxydes!K$7,0)</f>
        <v>1030.7993590884814</v>
      </c>
      <c r="L21">
        <f>L$7*IF(ISNUMBER(Oxydes!L21),1000*Oxydes!L21/Oxydes!L$7,0)</f>
        <v>0</v>
      </c>
      <c r="M21">
        <f>M$7*IF(ISNUMBER(Oxydes!M21),1000*Oxydes!M21/Oxydes!M$7,0)</f>
        <v>0</v>
      </c>
      <c r="N21">
        <f>N$7*IF(ISNUMBER(Oxydes!N21),1000*Oxydes!N21/Oxydes!N$7,0)</f>
        <v>0</v>
      </c>
      <c r="O21">
        <f>O$7*IF(ISNUMBER(Oxydes!O21),1000*Oxydes!O21/Oxydes!O$7,0)</f>
        <v>0</v>
      </c>
      <c r="P21">
        <f>P$7*IF(ISNUMBER(Oxydes!P21),1000*Oxydes!P21/Oxydes!P$7,0)</f>
        <v>0</v>
      </c>
      <c r="Q21">
        <f>Q$7*IF(ISNUMBER(Oxydes!Q21),1000*Oxydes!Q21/Oxydes!Q$7,0)</f>
        <v>0</v>
      </c>
      <c r="R21">
        <f>R$7*IF(ISNUMBER(Oxydes!R21),1000*Oxydes!R21/Oxydes!R$7,0)</f>
        <v>0</v>
      </c>
      <c r="S21">
        <f>S$7*IF(ISNUMBER(Oxydes!S21),1000*Oxydes!S21/Oxydes!S$7,0)</f>
        <v>346.049293315829</v>
      </c>
      <c r="T21">
        <f>T$7*IF(ISNUMBER(Oxydes!T21),1000*Oxydes!T21/Oxydes!T$7,0)</f>
        <v>0</v>
      </c>
      <c r="U21">
        <f>U$7*IF(ISNUMBER(Oxydes!U21),1000*Oxydes!U21/Oxydes!U$7,0)</f>
        <v>0</v>
      </c>
      <c r="V21">
        <f>V$7*IF(ISNUMBER(Oxydes!V21),1000*Oxydes!V21/Oxydes!V$7,0)</f>
        <v>0</v>
      </c>
      <c r="W21">
        <f>W$7*IF(ISNUMBER(Oxydes!W21),1000*Oxydes!W21/Oxydes!W$7,0)</f>
        <v>0</v>
      </c>
      <c r="X21">
        <f>X$7*IF(ISNUMBER(Oxydes!X21),1000*Oxydes!X21/Oxydes!X$7,0)</f>
        <v>0</v>
      </c>
      <c r="Y21">
        <f>Y$7*IF(ISNUMBER(Oxydes!Y21),1000*Oxydes!Y21/Oxydes!Y$7,0)</f>
        <v>0</v>
      </c>
      <c r="Z21">
        <f>Z$7*IF(ISNUMBER(Oxydes!Z21),1000*Oxydes!Z21/Oxydes!Z$7,0)</f>
        <v>0</v>
      </c>
      <c r="AA21">
        <f>AA$7*IF(ISNUMBER(Oxydes!AA21),1000*Oxydes!AA21/Oxydes!AA$7,0)</f>
        <v>0</v>
      </c>
      <c r="AB21">
        <f>AB$7*IF(ISNUMBER(Oxydes!AB21),1000*Oxydes!AB21/Oxydes!AB$7,0)</f>
        <v>0</v>
      </c>
      <c r="AC21">
        <f>AC$7*IF(ISNUMBER(Oxydes!AC21),1000*Oxydes!AC21/Oxydes!AC$7,0)</f>
        <v>0</v>
      </c>
      <c r="AD21">
        <f>AD$7*IF(ISNUMBER(Oxydes!AD21),1000*Oxydes!AD21/Oxydes!AD$7,0)</f>
        <v>0</v>
      </c>
      <c r="AE21">
        <f>AE$7*IF(ISNUMBER(Oxydes!AE21),1000*Oxydes!AE21/Oxydes!AE$7,0)</f>
        <v>0</v>
      </c>
      <c r="AF21">
        <f>AF$7*IF(ISNUMBER(Oxydes!AF21),1000*Oxydes!AF21/Oxydes!AF$7,0)</f>
        <v>0</v>
      </c>
      <c r="AG21">
        <f>AG$7*IF(ISNUMBER(Oxydes!AG21),1000*Oxydes!AG21/Oxydes!AG$7,0)</f>
        <v>0</v>
      </c>
      <c r="AH21">
        <f>AH$7*IF(ISNUMBER(Oxydes!AH21),1000*Oxydes!AH21/Oxydes!AH$7,0)</f>
        <v>0</v>
      </c>
      <c r="AI21">
        <f>AI$7*IF(ISNUMBER(Oxydes!AI21),1000*Oxydes!AI21/Oxydes!AI$7,0)</f>
        <v>0</v>
      </c>
      <c r="AJ21">
        <f>AJ$7*IF(ISNUMBER(Oxydes!AJ21),1000*Oxydes!AJ21/Oxydes!AJ$7,0)</f>
        <v>0</v>
      </c>
      <c r="AK21">
        <f>AK$7*IF(ISNUMBER(Oxydes!AK21),1000*Oxydes!AK21/Oxydes!AK$7,0)</f>
        <v>0</v>
      </c>
      <c r="AL21">
        <f>AL$7*IF(ISNUMBER(Oxydes!AL21),1000*Oxydes!AL21/Oxydes!AL$7,0)</f>
        <v>0</v>
      </c>
      <c r="AM21">
        <f>AM$7*IF(ISNUMBER(Oxydes!AM21),1000*Oxydes!AM21/Oxydes!AM$7,0)</f>
        <v>0</v>
      </c>
      <c r="AN21">
        <f>AN$7*IF(ISNUMBER(Oxydes!AN21),1000*Oxydes!AN21/Oxydes!AN$7,0)</f>
        <v>169.14408488994124</v>
      </c>
      <c r="AO21">
        <f>AO$7*IF(ISNUMBER(Oxydes!AO21),1000*Oxydes!AO21/Oxydes!AO$7,0)</f>
        <v>0</v>
      </c>
      <c r="AP21">
        <f>AP$7*IF(ISNUMBER(Oxydes!AP21),1000*Oxydes!AP21/Oxydes!AP$7,0)</f>
        <v>0</v>
      </c>
      <c r="AQ21">
        <f>AQ$7*IF(ISNUMBER(Oxydes!AQ21),1000*Oxydes!AQ21/Oxydes!AQ$7,0)</f>
        <v>0</v>
      </c>
      <c r="AR21">
        <f>AR$7*IF(ISNUMBER(Oxydes!AR21),1000*Oxydes!AR21/Oxydes!AR$7,0)</f>
        <v>0</v>
      </c>
      <c r="AS21">
        <f>AS$7*IF(ISNUMBER(Oxydes!AS21),1000*Oxydes!AS21/Oxydes!AS$7,0)</f>
        <v>0</v>
      </c>
      <c r="AT21">
        <f>AT$7*IF(ISNUMBER(Oxydes!AT21),1000*Oxydes!AT21/Oxydes!AT$7,0)</f>
        <v>0</v>
      </c>
      <c r="AU21">
        <f>AU$7*IF(ISNUMBER(Oxydes!AU21),1000*Oxydes!AU21/Oxydes!AU$7,0)</f>
        <v>0</v>
      </c>
      <c r="AV21">
        <f t="shared" si="2"/>
        <v>1545.9927372942518</v>
      </c>
    </row>
    <row r="22" spans="1:48" x14ac:dyDescent="0.3">
      <c r="A22" t="str">
        <f>Oxydes!A22</f>
        <v>Plechov et al., 2023</v>
      </c>
      <c r="B22" t="str">
        <f>Oxydes!B22</f>
        <v>low</v>
      </c>
      <c r="C22" t="str">
        <f>Oxydes!C22</f>
        <v>Murun, Kedroviy massif, karite</v>
      </c>
      <c r="D22" t="str">
        <f>Oxydes!D22</f>
        <v>dalyite</v>
      </c>
      <c r="E22" t="str">
        <f>Oxydes!E22</f>
        <v>FMM_FN669</v>
      </c>
      <c r="F22" t="str">
        <f>Oxydes!F22</f>
        <v>Acc30</v>
      </c>
      <c r="G22">
        <f>Oxydes!G22</f>
        <v>0</v>
      </c>
      <c r="K22">
        <f>K$7*IF(ISNUMBER(Oxydes!K22),1000*Oxydes!K22/Oxydes!K$7,0)</f>
        <v>1021.897810218978</v>
      </c>
      <c r="L22">
        <f>L$7*IF(ISNUMBER(Oxydes!L22),1000*Oxydes!L22/Oxydes!L$7,0)</f>
        <v>0</v>
      </c>
      <c r="M22">
        <f>M$7*IF(ISNUMBER(Oxydes!M22),1000*Oxydes!M22/Oxydes!M$7,0)</f>
        <v>0</v>
      </c>
      <c r="N22">
        <f>N$7*IF(ISNUMBER(Oxydes!N22),1000*Oxydes!N22/Oxydes!N$7,0)</f>
        <v>0</v>
      </c>
      <c r="O22">
        <f>O$7*IF(ISNUMBER(Oxydes!O22),1000*Oxydes!O22/Oxydes!O$7,0)</f>
        <v>0</v>
      </c>
      <c r="P22">
        <f>P$7*IF(ISNUMBER(Oxydes!P22),1000*Oxydes!P22/Oxydes!P$7,0)</f>
        <v>0</v>
      </c>
      <c r="Q22">
        <f>Q$7*IF(ISNUMBER(Oxydes!Q22),1000*Oxydes!Q22/Oxydes!Q$7,0)</f>
        <v>0</v>
      </c>
      <c r="R22">
        <f>R$7*IF(ISNUMBER(Oxydes!R22),1000*Oxydes!R22/Oxydes!R$7,0)</f>
        <v>0</v>
      </c>
      <c r="S22">
        <f>S$7*IF(ISNUMBER(Oxydes!S22),1000*Oxydes!S22/Oxydes!S$7,0)</f>
        <v>342.46859109378795</v>
      </c>
      <c r="T22">
        <f>T$7*IF(ISNUMBER(Oxydes!T22),1000*Oxydes!T22/Oxydes!T$7,0)</f>
        <v>0</v>
      </c>
      <c r="U22">
        <f>U$7*IF(ISNUMBER(Oxydes!U22),1000*Oxydes!U22/Oxydes!U$7,0)</f>
        <v>0</v>
      </c>
      <c r="V22">
        <f>V$7*IF(ISNUMBER(Oxydes!V22),1000*Oxydes!V22/Oxydes!V$7,0)</f>
        <v>0</v>
      </c>
      <c r="W22">
        <f>W$7*IF(ISNUMBER(Oxydes!W22),1000*Oxydes!W22/Oxydes!W$7,0)</f>
        <v>0</v>
      </c>
      <c r="X22">
        <f>X$7*IF(ISNUMBER(Oxydes!X22),1000*Oxydes!X22/Oxydes!X$7,0)</f>
        <v>0</v>
      </c>
      <c r="Y22">
        <f>Y$7*IF(ISNUMBER(Oxydes!Y22),1000*Oxydes!Y22/Oxydes!Y$7,0)</f>
        <v>0</v>
      </c>
      <c r="Z22">
        <f>Z$7*IF(ISNUMBER(Oxydes!Z22),1000*Oxydes!Z22/Oxydes!Z$7,0)</f>
        <v>0</v>
      </c>
      <c r="AA22">
        <f>AA$7*IF(ISNUMBER(Oxydes!AA22),1000*Oxydes!AA22/Oxydes!AA$7,0)</f>
        <v>0</v>
      </c>
      <c r="AB22">
        <f>AB$7*IF(ISNUMBER(Oxydes!AB22),1000*Oxydes!AB22/Oxydes!AB$7,0)</f>
        <v>0</v>
      </c>
      <c r="AC22">
        <f>AC$7*IF(ISNUMBER(Oxydes!AC22),1000*Oxydes!AC22/Oxydes!AC$7,0)</f>
        <v>0</v>
      </c>
      <c r="AD22">
        <f>AD$7*IF(ISNUMBER(Oxydes!AD22),1000*Oxydes!AD22/Oxydes!AD$7,0)</f>
        <v>0</v>
      </c>
      <c r="AE22">
        <f>AE$7*IF(ISNUMBER(Oxydes!AE22),1000*Oxydes!AE22/Oxydes!AE$7,0)</f>
        <v>0</v>
      </c>
      <c r="AF22">
        <f>AF$7*IF(ISNUMBER(Oxydes!AF22),1000*Oxydes!AF22/Oxydes!AF$7,0)</f>
        <v>0</v>
      </c>
      <c r="AG22">
        <f>AG$7*IF(ISNUMBER(Oxydes!AG22),1000*Oxydes!AG22/Oxydes!AG$7,0)</f>
        <v>0</v>
      </c>
      <c r="AH22">
        <f>AH$7*IF(ISNUMBER(Oxydes!AH22),1000*Oxydes!AH22/Oxydes!AH$7,0)</f>
        <v>0</v>
      </c>
      <c r="AI22">
        <f>AI$7*IF(ISNUMBER(Oxydes!AI22),1000*Oxydes!AI22/Oxydes!AI$7,0)</f>
        <v>0</v>
      </c>
      <c r="AJ22">
        <f>AJ$7*IF(ISNUMBER(Oxydes!AJ22),1000*Oxydes!AJ22/Oxydes!AJ$7,0)</f>
        <v>0</v>
      </c>
      <c r="AK22">
        <f>AK$7*IF(ISNUMBER(Oxydes!AK22),1000*Oxydes!AK22/Oxydes!AK$7,0)</f>
        <v>0</v>
      </c>
      <c r="AL22">
        <f>AL$7*IF(ISNUMBER(Oxydes!AL22),1000*Oxydes!AL22/Oxydes!AL$7,0)</f>
        <v>0</v>
      </c>
      <c r="AM22">
        <f>AM$7*IF(ISNUMBER(Oxydes!AM22),1000*Oxydes!AM22/Oxydes!AM$7,0)</f>
        <v>0</v>
      </c>
      <c r="AN22">
        <f>AN$7*IF(ISNUMBER(Oxydes!AN22),1000*Oxydes!AN22/Oxydes!AN$7,0)</f>
        <v>166.84205910725251</v>
      </c>
      <c r="AO22">
        <f>AO$7*IF(ISNUMBER(Oxydes!AO22),1000*Oxydes!AO22/Oxydes!AO$7,0)</f>
        <v>0</v>
      </c>
      <c r="AP22">
        <f>AP$7*IF(ISNUMBER(Oxydes!AP22),1000*Oxydes!AP22/Oxydes!AP$7,0)</f>
        <v>0</v>
      </c>
      <c r="AQ22">
        <f>AQ$7*IF(ISNUMBER(Oxydes!AQ22),1000*Oxydes!AQ22/Oxydes!AQ$7,0)</f>
        <v>0</v>
      </c>
      <c r="AR22">
        <f>AR$7*IF(ISNUMBER(Oxydes!AR22),1000*Oxydes!AR22/Oxydes!AR$7,0)</f>
        <v>0</v>
      </c>
      <c r="AS22">
        <f>AS$7*IF(ISNUMBER(Oxydes!AS22),1000*Oxydes!AS22/Oxydes!AS$7,0)</f>
        <v>0</v>
      </c>
      <c r="AT22">
        <f>AT$7*IF(ISNUMBER(Oxydes!AT22),1000*Oxydes!AT22/Oxydes!AT$7,0)</f>
        <v>0</v>
      </c>
      <c r="AU22">
        <f>AU$7*IF(ISNUMBER(Oxydes!AU22),1000*Oxydes!AU22/Oxydes!AU$7,0)</f>
        <v>0</v>
      </c>
      <c r="AV22">
        <f t="shared" si="2"/>
        <v>1531.2084604200184</v>
      </c>
    </row>
    <row r="23" spans="1:48" x14ac:dyDescent="0.3">
      <c r="A23" t="str">
        <f>Oxydes!A23</f>
        <v>Plechov et al., 2023</v>
      </c>
      <c r="B23" t="str">
        <f>Oxydes!B23</f>
        <v>low</v>
      </c>
      <c r="C23" t="str">
        <f>Oxydes!C23</f>
        <v>Murun, Kedroviy massif, karite</v>
      </c>
      <c r="D23" t="str">
        <f>Oxydes!D23</f>
        <v>dalyite</v>
      </c>
      <c r="E23" t="str">
        <f>Oxydes!E23</f>
        <v>FMM_FN669</v>
      </c>
      <c r="F23" t="str">
        <f>Oxydes!F23</f>
        <v>Acc32</v>
      </c>
      <c r="G23">
        <f>Oxydes!G23</f>
        <v>0</v>
      </c>
      <c r="K23">
        <f>K$7*IF(ISNUMBER(Oxydes!K23),1000*Oxydes!K23/Oxydes!K$7,0)</f>
        <v>1022.6099341285382</v>
      </c>
      <c r="L23">
        <f>L$7*IF(ISNUMBER(Oxydes!L23),1000*Oxydes!L23/Oxydes!L$7,0)</f>
        <v>4.1782351552527732</v>
      </c>
      <c r="M23">
        <f>M$7*IF(ISNUMBER(Oxydes!M23),1000*Oxydes!M23/Oxydes!M$7,0)</f>
        <v>0</v>
      </c>
      <c r="N23">
        <f>N$7*IF(ISNUMBER(Oxydes!N23),1000*Oxydes!N23/Oxydes!N$7,0)</f>
        <v>0</v>
      </c>
      <c r="O23">
        <f>O$7*IF(ISNUMBER(Oxydes!O23),1000*Oxydes!O23/Oxydes!O$7,0)</f>
        <v>0</v>
      </c>
      <c r="P23">
        <f>P$7*IF(ISNUMBER(Oxydes!P23),1000*Oxydes!P23/Oxydes!P$7,0)</f>
        <v>0</v>
      </c>
      <c r="Q23">
        <f>Q$7*IF(ISNUMBER(Oxydes!Q23),1000*Oxydes!Q23/Oxydes!Q$7,0)</f>
        <v>0</v>
      </c>
      <c r="R23">
        <f>R$7*IF(ISNUMBER(Oxydes!R23),1000*Oxydes!R23/Oxydes!R$7,0)</f>
        <v>0</v>
      </c>
      <c r="S23">
        <f>S$7*IF(ISNUMBER(Oxydes!S23),1000*Oxydes!S23/Oxydes!S$7,0)</f>
        <v>340.93400442719889</v>
      </c>
      <c r="T23">
        <f>T$7*IF(ISNUMBER(Oxydes!T23),1000*Oxydes!T23/Oxydes!T$7,0)</f>
        <v>0</v>
      </c>
      <c r="U23">
        <f>U$7*IF(ISNUMBER(Oxydes!U23),1000*Oxydes!U23/Oxydes!U$7,0)</f>
        <v>0</v>
      </c>
      <c r="V23">
        <f>V$7*IF(ISNUMBER(Oxydes!V23),1000*Oxydes!V23/Oxydes!V$7,0)</f>
        <v>0</v>
      </c>
      <c r="W23">
        <f>W$7*IF(ISNUMBER(Oxydes!W23),1000*Oxydes!W23/Oxydes!W$7,0)</f>
        <v>0</v>
      </c>
      <c r="X23">
        <f>X$7*IF(ISNUMBER(Oxydes!X23),1000*Oxydes!X23/Oxydes!X$7,0)</f>
        <v>0</v>
      </c>
      <c r="Y23">
        <f>Y$7*IF(ISNUMBER(Oxydes!Y23),1000*Oxydes!Y23/Oxydes!Y$7,0)</f>
        <v>0</v>
      </c>
      <c r="Z23">
        <f>Z$7*IF(ISNUMBER(Oxydes!Z23),1000*Oxydes!Z23/Oxydes!Z$7,0)</f>
        <v>0</v>
      </c>
      <c r="AA23">
        <f>AA$7*IF(ISNUMBER(Oxydes!AA23),1000*Oxydes!AA23/Oxydes!AA$7,0)</f>
        <v>0</v>
      </c>
      <c r="AB23">
        <f>AB$7*IF(ISNUMBER(Oxydes!AB23),1000*Oxydes!AB23/Oxydes!AB$7,0)</f>
        <v>0</v>
      </c>
      <c r="AC23">
        <f>AC$7*IF(ISNUMBER(Oxydes!AC23),1000*Oxydes!AC23/Oxydes!AC$7,0)</f>
        <v>0</v>
      </c>
      <c r="AD23">
        <f>AD$7*IF(ISNUMBER(Oxydes!AD23),1000*Oxydes!AD23/Oxydes!AD$7,0)</f>
        <v>0</v>
      </c>
      <c r="AE23">
        <f>AE$7*IF(ISNUMBER(Oxydes!AE23),1000*Oxydes!AE23/Oxydes!AE$7,0)</f>
        <v>0</v>
      </c>
      <c r="AF23">
        <f>AF$7*IF(ISNUMBER(Oxydes!AF23),1000*Oxydes!AF23/Oxydes!AF$7,0)</f>
        <v>0</v>
      </c>
      <c r="AG23">
        <f>AG$7*IF(ISNUMBER(Oxydes!AG23),1000*Oxydes!AG23/Oxydes!AG$7,0)</f>
        <v>0</v>
      </c>
      <c r="AH23">
        <f>AH$7*IF(ISNUMBER(Oxydes!AH23),1000*Oxydes!AH23/Oxydes!AH$7,0)</f>
        <v>0</v>
      </c>
      <c r="AI23">
        <f>AI$7*IF(ISNUMBER(Oxydes!AI23),1000*Oxydes!AI23/Oxydes!AI$7,0)</f>
        <v>0</v>
      </c>
      <c r="AJ23">
        <f>AJ$7*IF(ISNUMBER(Oxydes!AJ23),1000*Oxydes!AJ23/Oxydes!AJ$7,0)</f>
        <v>0</v>
      </c>
      <c r="AK23">
        <f>AK$7*IF(ISNUMBER(Oxydes!AK23),1000*Oxydes!AK23/Oxydes!AK$7,0)</f>
        <v>0</v>
      </c>
      <c r="AL23">
        <f>AL$7*IF(ISNUMBER(Oxydes!AL23),1000*Oxydes!AL23/Oxydes!AL$7,0)</f>
        <v>0</v>
      </c>
      <c r="AM23">
        <f>AM$7*IF(ISNUMBER(Oxydes!AM23),1000*Oxydes!AM23/Oxydes!AM$7,0)</f>
        <v>0</v>
      </c>
      <c r="AN23">
        <f>AN$7*IF(ISNUMBER(Oxydes!AN23),1000*Oxydes!AN23/Oxydes!AN$7,0)</f>
        <v>166.84205910725251</v>
      </c>
      <c r="AO23">
        <f>AO$7*IF(ISNUMBER(Oxydes!AO23),1000*Oxydes!AO23/Oxydes!AO$7,0)</f>
        <v>0</v>
      </c>
      <c r="AP23">
        <f>AP$7*IF(ISNUMBER(Oxydes!AP23),1000*Oxydes!AP23/Oxydes!AP$7,0)</f>
        <v>0</v>
      </c>
      <c r="AQ23">
        <f>AQ$7*IF(ISNUMBER(Oxydes!AQ23),1000*Oxydes!AQ23/Oxydes!AQ$7,0)</f>
        <v>0</v>
      </c>
      <c r="AR23">
        <f>AR$7*IF(ISNUMBER(Oxydes!AR23),1000*Oxydes!AR23/Oxydes!AR$7,0)</f>
        <v>0</v>
      </c>
      <c r="AS23">
        <f>AS$7*IF(ISNUMBER(Oxydes!AS23),1000*Oxydes!AS23/Oxydes!AS$7,0)</f>
        <v>0</v>
      </c>
      <c r="AT23">
        <f>AT$7*IF(ISNUMBER(Oxydes!AT23),1000*Oxydes!AT23/Oxydes!AT$7,0)</f>
        <v>0</v>
      </c>
      <c r="AU23">
        <f>AU$7*IF(ISNUMBER(Oxydes!AU23),1000*Oxydes!AU23/Oxydes!AU$7,0)</f>
        <v>0</v>
      </c>
      <c r="AV23">
        <f t="shared" si="2"/>
        <v>1534.5642328182423</v>
      </c>
    </row>
    <row r="24" spans="1:48" x14ac:dyDescent="0.3">
      <c r="A24" t="str">
        <f>Oxydes!A24</f>
        <v>Plechov et al., 2023</v>
      </c>
      <c r="B24" t="str">
        <f>Oxydes!B24</f>
        <v>low</v>
      </c>
      <c r="C24" t="str">
        <f>Oxydes!C24</f>
        <v>Murun, Kedroviy massif, karite</v>
      </c>
      <c r="D24" t="str">
        <f>Oxydes!D24</f>
        <v>dalyite</v>
      </c>
      <c r="E24" t="str">
        <f>Oxydes!E24</f>
        <v>FMM_FN669</v>
      </c>
      <c r="F24" t="str">
        <f>Oxydes!F24</f>
        <v>Spectrum 7</v>
      </c>
      <c r="G24">
        <f>Oxydes!G24</f>
        <v>0</v>
      </c>
      <c r="K24">
        <f>K$7*IF(ISNUMBER(Oxydes!K24),1000*Oxydes!K24/Oxydes!K$7,0)</f>
        <v>1029.731173224141</v>
      </c>
      <c r="L24">
        <f>L$7*IF(ISNUMBER(Oxydes!L24),1000*Oxydes!L24/Oxydes!L$7,0)</f>
        <v>1.8802058198637477</v>
      </c>
      <c r="M24">
        <f>M$7*IF(ISNUMBER(Oxydes!M24),1000*Oxydes!M24/Oxydes!M$7,0)</f>
        <v>0</v>
      </c>
      <c r="N24">
        <f>N$7*IF(ISNUMBER(Oxydes!N24),1000*Oxydes!N24/Oxydes!N$7,0)</f>
        <v>0</v>
      </c>
      <c r="O24">
        <f>O$7*IF(ISNUMBER(Oxydes!O24),1000*Oxydes!O24/Oxydes!O$7,0)</f>
        <v>0</v>
      </c>
      <c r="P24">
        <f>P$7*IF(ISNUMBER(Oxydes!P24),1000*Oxydes!P24/Oxydes!P$7,0)</f>
        <v>0</v>
      </c>
      <c r="Q24">
        <f>Q$7*IF(ISNUMBER(Oxydes!Q24),1000*Oxydes!Q24/Oxydes!Q$7,0)</f>
        <v>0.99803671504020086</v>
      </c>
      <c r="R24">
        <f>R$7*IF(ISNUMBER(Oxydes!R24),1000*Oxydes!R24/Oxydes!R$7,0)</f>
        <v>2.6098565524525474</v>
      </c>
      <c r="S24">
        <f>S$7*IF(ISNUMBER(Oxydes!S24),1000*Oxydes!S24/Oxydes!S$7,0)</f>
        <v>345.53776442696602</v>
      </c>
      <c r="T24">
        <f>T$7*IF(ISNUMBER(Oxydes!T24),1000*Oxydes!T24/Oxydes!T$7,0)</f>
        <v>0</v>
      </c>
      <c r="U24">
        <f>U$7*IF(ISNUMBER(Oxydes!U24),1000*Oxydes!U24/Oxydes!U$7,0)</f>
        <v>0</v>
      </c>
      <c r="V24">
        <f>V$7*IF(ISNUMBER(Oxydes!V24),1000*Oxydes!V24/Oxydes!V$7,0)</f>
        <v>0</v>
      </c>
      <c r="W24">
        <f>W$7*IF(ISNUMBER(Oxydes!W24),1000*Oxydes!W24/Oxydes!W$7,0)</f>
        <v>0</v>
      </c>
      <c r="X24">
        <f>X$7*IF(ISNUMBER(Oxydes!X24),1000*Oxydes!X24/Oxydes!X$7,0)</f>
        <v>0</v>
      </c>
      <c r="Y24">
        <f>Y$7*IF(ISNUMBER(Oxydes!Y24),1000*Oxydes!Y24/Oxydes!Y$7,0)</f>
        <v>0</v>
      </c>
      <c r="Z24">
        <f>Z$7*IF(ISNUMBER(Oxydes!Z24),1000*Oxydes!Z24/Oxydes!Z$7,0)</f>
        <v>0</v>
      </c>
      <c r="AA24">
        <f>AA$7*IF(ISNUMBER(Oxydes!AA24),1000*Oxydes!AA24/Oxydes!AA$7,0)</f>
        <v>0</v>
      </c>
      <c r="AB24">
        <f>AB$7*IF(ISNUMBER(Oxydes!AB24),1000*Oxydes!AB24/Oxydes!AB$7,0)</f>
        <v>0</v>
      </c>
      <c r="AC24">
        <f>AC$7*IF(ISNUMBER(Oxydes!AC24),1000*Oxydes!AC24/Oxydes!AC$7,0)</f>
        <v>0</v>
      </c>
      <c r="AD24">
        <f>AD$7*IF(ISNUMBER(Oxydes!AD24),1000*Oxydes!AD24/Oxydes!AD$7,0)</f>
        <v>0</v>
      </c>
      <c r="AE24">
        <f>AE$7*IF(ISNUMBER(Oxydes!AE24),1000*Oxydes!AE24/Oxydes!AE$7,0)</f>
        <v>0</v>
      </c>
      <c r="AF24">
        <f>AF$7*IF(ISNUMBER(Oxydes!AF24),1000*Oxydes!AF24/Oxydes!AF$7,0)</f>
        <v>0</v>
      </c>
      <c r="AG24">
        <f>AG$7*IF(ISNUMBER(Oxydes!AG24),1000*Oxydes!AG24/Oxydes!AG$7,0)</f>
        <v>0</v>
      </c>
      <c r="AH24">
        <f>AH$7*IF(ISNUMBER(Oxydes!AH24),1000*Oxydes!AH24/Oxydes!AH$7,0)</f>
        <v>0</v>
      </c>
      <c r="AI24">
        <f>AI$7*IF(ISNUMBER(Oxydes!AI24),1000*Oxydes!AI24/Oxydes!AI$7,0)</f>
        <v>0</v>
      </c>
      <c r="AJ24">
        <f>AJ$7*IF(ISNUMBER(Oxydes!AJ24),1000*Oxydes!AJ24/Oxydes!AJ$7,0)</f>
        <v>0</v>
      </c>
      <c r="AK24">
        <f>AK$7*IF(ISNUMBER(Oxydes!AK24),1000*Oxydes!AK24/Oxydes!AK$7,0)</f>
        <v>0</v>
      </c>
      <c r="AL24">
        <f>AL$7*IF(ISNUMBER(Oxydes!AL24),1000*Oxydes!AL24/Oxydes!AL$7,0)</f>
        <v>0</v>
      </c>
      <c r="AM24">
        <f>AM$7*IF(ISNUMBER(Oxydes!AM24),1000*Oxydes!AM24/Oxydes!AM$7,0)</f>
        <v>0</v>
      </c>
      <c r="AN24">
        <f>AN$7*IF(ISNUMBER(Oxydes!AN24),1000*Oxydes!AN24/Oxydes!AN$7,0)</f>
        <v>169.58256599140577</v>
      </c>
      <c r="AO24">
        <f>AO$7*IF(ISNUMBER(Oxydes!AO24),1000*Oxydes!AO24/Oxydes!AO$7,0)</f>
        <v>3.551979958839576</v>
      </c>
      <c r="AP24">
        <f>AP$7*IF(ISNUMBER(Oxydes!AP24),1000*Oxydes!AP24/Oxydes!AP$7,0)</f>
        <v>0</v>
      </c>
      <c r="AQ24">
        <f>AQ$7*IF(ISNUMBER(Oxydes!AQ24),1000*Oxydes!AQ24/Oxydes!AQ$7,0)</f>
        <v>0</v>
      </c>
      <c r="AR24">
        <f>AR$7*IF(ISNUMBER(Oxydes!AR24),1000*Oxydes!AR24/Oxydes!AR$7,0)</f>
        <v>0</v>
      </c>
      <c r="AS24">
        <f>AS$7*IF(ISNUMBER(Oxydes!AS24),1000*Oxydes!AS24/Oxydes!AS$7,0)</f>
        <v>0</v>
      </c>
      <c r="AT24">
        <f>AT$7*IF(ISNUMBER(Oxydes!AT24),1000*Oxydes!AT24/Oxydes!AT$7,0)</f>
        <v>0</v>
      </c>
      <c r="AU24">
        <f>AU$7*IF(ISNUMBER(Oxydes!AU24),1000*Oxydes!AU24/Oxydes!AU$7,0)</f>
        <v>0</v>
      </c>
      <c r="AV24">
        <f t="shared" si="2"/>
        <v>1553.8915826887089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7"/>
  <sheetViews>
    <sheetView topLeftCell="A8" workbookViewId="0">
      <pane xSplit="6" ySplit="1" topLeftCell="I9" activePane="bottomRight" state="frozenSplit"/>
      <selection activeCell="F8" sqref="F1:F1048576"/>
      <selection pane="topRight" activeCell="L10" sqref="L10"/>
      <selection pane="bottomLeft" activeCell="A9" sqref="A9"/>
      <selection pane="bottomRight" activeCell="E13" sqref="E13"/>
    </sheetView>
  </sheetViews>
  <sheetFormatPr defaultRowHeight="14.4" x14ac:dyDescent="0.3"/>
  <cols>
    <col min="1" max="1" width="19.77734375" customWidth="1"/>
    <col min="4" max="4" width="16.77734375" customWidth="1"/>
    <col min="5" max="5" width="12.5546875" customWidth="1"/>
    <col min="6" max="6" width="11.5546875" customWidth="1"/>
  </cols>
  <sheetData>
    <row r="3" spans="1:48" x14ac:dyDescent="0.3">
      <c r="A3" t="s">
        <v>111</v>
      </c>
    </row>
    <row r="4" spans="1:48" x14ac:dyDescent="0.3">
      <c r="A4" t="s">
        <v>112</v>
      </c>
    </row>
    <row r="5" spans="1:48" x14ac:dyDescent="0.3">
      <c r="A5" t="s">
        <v>113</v>
      </c>
    </row>
    <row r="8" spans="1:48" x14ac:dyDescent="0.3">
      <c r="A8" t="str">
        <f>Oxydes!A8</f>
        <v>Author</v>
      </c>
      <c r="B8" t="str">
        <f>Oxydes!B8</f>
        <v>Quality</v>
      </c>
      <c r="C8" t="str">
        <f>Oxydes!C8</f>
        <v>Object</v>
      </c>
      <c r="D8" t="str">
        <f>Oxydes!D8</f>
        <v>Phase</v>
      </c>
      <c r="E8" t="str">
        <f>Oxydes!E8</f>
        <v>Sample</v>
      </c>
      <c r="F8" t="str">
        <f>Oxydes!F8</f>
        <v>Analysis No.</v>
      </c>
      <c r="G8" t="str">
        <f>Oxydes!G8</f>
        <v>Comments</v>
      </c>
      <c r="H8" t="str">
        <f>Oxydes!H8</f>
        <v>Ca/Na(at)</v>
      </c>
      <c r="I8" t="s">
        <v>95</v>
      </c>
      <c r="J8" t="s">
        <v>94</v>
      </c>
      <c r="K8" t="s">
        <v>58</v>
      </c>
      <c r="L8" t="s">
        <v>59</v>
      </c>
      <c r="M8" t="s">
        <v>60</v>
      </c>
      <c r="N8" t="s">
        <v>61</v>
      </c>
      <c r="O8" t="s">
        <v>62</v>
      </c>
      <c r="P8" t="s">
        <v>63</v>
      </c>
      <c r="Q8" t="s">
        <v>64</v>
      </c>
      <c r="R8" t="s">
        <v>65</v>
      </c>
      <c r="S8" t="s">
        <v>66</v>
      </c>
      <c r="T8" t="s">
        <v>67</v>
      </c>
      <c r="U8" t="s">
        <v>68</v>
      </c>
      <c r="V8" t="s">
        <v>69</v>
      </c>
      <c r="W8" t="s">
        <v>70</v>
      </c>
      <c r="X8" t="s">
        <v>93</v>
      </c>
      <c r="Y8" t="s">
        <v>72</v>
      </c>
      <c r="Z8" t="s">
        <v>73</v>
      </c>
      <c r="AA8" t="s">
        <v>74</v>
      </c>
      <c r="AB8" t="s">
        <v>75</v>
      </c>
      <c r="AC8" t="s">
        <v>76</v>
      </c>
      <c r="AD8" t="s">
        <v>77</v>
      </c>
      <c r="AE8" t="s">
        <v>78</v>
      </c>
      <c r="AF8" t="s">
        <v>79</v>
      </c>
      <c r="AG8" t="s">
        <v>80</v>
      </c>
      <c r="AH8" t="s">
        <v>81</v>
      </c>
      <c r="AI8" t="s">
        <v>82</v>
      </c>
      <c r="AJ8" t="s">
        <v>83</v>
      </c>
      <c r="AK8" t="s">
        <v>84</v>
      </c>
      <c r="AL8" t="s">
        <v>85</v>
      </c>
      <c r="AM8" t="s">
        <v>86</v>
      </c>
      <c r="AN8" t="s">
        <v>87</v>
      </c>
      <c r="AO8" t="s">
        <v>88</v>
      </c>
      <c r="AP8" t="s">
        <v>89</v>
      </c>
      <c r="AQ8" t="s">
        <v>90</v>
      </c>
      <c r="AR8" t="s">
        <v>91</v>
      </c>
      <c r="AS8" t="s">
        <v>92</v>
      </c>
      <c r="AT8" t="s">
        <v>30</v>
      </c>
      <c r="AU8" t="s">
        <v>31</v>
      </c>
      <c r="AV8" t="s">
        <v>38</v>
      </c>
    </row>
    <row r="9" spans="1:48" x14ac:dyDescent="0.3">
      <c r="A9" t="str">
        <f>Oxydes!A9</f>
        <v>Plechov et al., 2023</v>
      </c>
      <c r="B9" t="str">
        <f>Oxydes!B9</f>
        <v>low</v>
      </c>
      <c r="C9" t="str">
        <f>Oxydes!C9</f>
        <v>Murun, Kedroviy massif, karite</v>
      </c>
      <c r="D9" t="str">
        <f>Oxydes!D9</f>
        <v>turkestanite</v>
      </c>
      <c r="E9" t="str">
        <f>Oxydes!E9</f>
        <v>FMM_FN669</v>
      </c>
      <c r="F9" t="str">
        <f>Oxydes!F9</f>
        <v>Acc01</v>
      </c>
      <c r="G9">
        <f>Oxydes!G9</f>
        <v>0</v>
      </c>
      <c r="I9" s="5">
        <f t="shared" ref="I9:I13" si="0">Q9+R9</f>
        <v>1.6426760250261701</v>
      </c>
      <c r="J9" s="5">
        <f t="shared" ref="J9:J13" si="1">SUM(U9,Z9:AM9,AQ9,AR9)</f>
        <v>1.0157677182848845</v>
      </c>
      <c r="K9" s="5">
        <f>8*'Atomic amounts'!K9/'Atomic amounts'!$K9</f>
        <v>8</v>
      </c>
      <c r="L9" s="5">
        <f>8*'Atomic amounts'!L9/'Atomic amounts'!$K9</f>
        <v>0</v>
      </c>
      <c r="M9" s="5">
        <f>8*'Atomic amounts'!M9/'Atomic amounts'!$K9</f>
        <v>1.0514115262915007E-2</v>
      </c>
      <c r="N9" s="5">
        <f>8*'Atomic amounts'!N9/'Atomic amounts'!$K9</f>
        <v>0</v>
      </c>
      <c r="O9" s="5">
        <f>8*'Atomic amounts'!O9/'Atomic amounts'!$K9</f>
        <v>0</v>
      </c>
      <c r="P9" s="5">
        <f>8*'Atomic amounts'!P9/'Atomic amounts'!$K9</f>
        <v>1.3299190772535123E-2</v>
      </c>
      <c r="Q9" s="5">
        <f>8*'Atomic amounts'!Q9/'Atomic amounts'!$K9</f>
        <v>0.88492518877711435</v>
      </c>
      <c r="R9" s="5">
        <f>8*'Atomic amounts'!R9/'Atomic amounts'!$K9</f>
        <v>0.7577508362490557</v>
      </c>
      <c r="S9" s="5">
        <f>8*'Atomic amounts'!S9/'Atomic amounts'!$K9</f>
        <v>0.8956833624115097</v>
      </c>
      <c r="T9" s="5">
        <f>8*'Atomic amounts'!T9/'Atomic amounts'!$K9</f>
        <v>0</v>
      </c>
      <c r="U9" s="5">
        <f>8*'Atomic amounts'!U9/'Atomic amounts'!$K9</f>
        <v>0</v>
      </c>
      <c r="V9" s="5">
        <f>8*'Atomic amounts'!V9/'Atomic amounts'!$K9</f>
        <v>1.1230831249040164E-2</v>
      </c>
      <c r="W9" s="5">
        <f>8*'Atomic amounts'!W9/'Atomic amounts'!$K9</f>
        <v>0</v>
      </c>
      <c r="X9" s="5">
        <f>8*'Atomic amounts'!X9/'Atomic amounts'!$K9</f>
        <v>2.7384605893722949E-2</v>
      </c>
      <c r="Y9" s="5">
        <f>8*'Atomic amounts'!Y9/'Atomic amounts'!$K9</f>
        <v>0</v>
      </c>
      <c r="Z9" s="5">
        <f>8*'Atomic amounts'!Z9/'Atomic amounts'!$K9</f>
        <v>1.5435414198851322E-2</v>
      </c>
      <c r="AA9" s="5">
        <f>8*'Atomic amounts'!AA9/'Atomic amounts'!$K9</f>
        <v>4.5906183839609864E-2</v>
      </c>
      <c r="AB9" s="5">
        <f>8*'Atomic amounts'!AB9/'Atomic amounts'!$K9</f>
        <v>0</v>
      </c>
      <c r="AC9" s="5">
        <f>8*'Atomic amounts'!AC9/'Atomic amounts'!$K9</f>
        <v>1.424500238623169E-2</v>
      </c>
      <c r="AD9" s="5">
        <f>8*'Atomic amounts'!AD9/'Atomic amounts'!$K9</f>
        <v>0</v>
      </c>
      <c r="AE9" s="5">
        <f>8*'Atomic amounts'!AE9/'Atomic amounts'!$K9</f>
        <v>1.0581767482546484E-2</v>
      </c>
      <c r="AF9" s="5">
        <f>8*'Atomic amounts'!AF9/'Atomic amounts'!$K9</f>
        <v>6.2492580289329218E-3</v>
      </c>
      <c r="AG9" s="5">
        <f>8*'Atomic amounts'!AG9/'Atomic amounts'!$K9</f>
        <v>0</v>
      </c>
      <c r="AH9" s="5">
        <f>8*'Atomic amounts'!AH9/'Atomic amounts'!$K9</f>
        <v>0</v>
      </c>
      <c r="AI9" s="5">
        <f>8*'Atomic amounts'!AI9/'Atomic amounts'!$K9</f>
        <v>3.7916124260952621E-3</v>
      </c>
      <c r="AJ9" s="5">
        <f>8*'Atomic amounts'!AJ9/'Atomic amounts'!$K9</f>
        <v>0</v>
      </c>
      <c r="AK9" s="5">
        <f>8*'Atomic amounts'!AK9/'Atomic amounts'!$K9</f>
        <v>3.701747867708462E-3</v>
      </c>
      <c r="AL9" s="5">
        <f>8*'Atomic amounts'!AL9/'Atomic amounts'!$K9</f>
        <v>7.7434775355173036E-3</v>
      </c>
      <c r="AM9" s="5">
        <f>8*'Atomic amounts'!AM9/'Atomic amounts'!$K9</f>
        <v>1.4807057903370214E-2</v>
      </c>
      <c r="AN9" s="5">
        <f>8*'Atomic amounts'!AN9/'Atomic amounts'!$K9</f>
        <v>1.4500005533983775E-2</v>
      </c>
      <c r="AO9" s="5">
        <f>8*'Atomic amounts'!AO9/'Atomic amounts'!$K9</f>
        <v>0</v>
      </c>
      <c r="AP9" s="5">
        <f>8*'Atomic amounts'!AP9/'Atomic amounts'!$K9</f>
        <v>1.2007578541403966E-2</v>
      </c>
      <c r="AQ9" s="5">
        <f>8*'Atomic amounts'!AQ9/'Atomic amounts'!$K9</f>
        <v>0.83673237854611793</v>
      </c>
      <c r="AR9" s="5">
        <f>8*'Atomic amounts'!AR9/'Atomic amounts'!$K9</f>
        <v>5.6573818069903081E-2</v>
      </c>
      <c r="AS9" s="5">
        <f>8*'Atomic amounts'!AS9/'Atomic amounts'!$K9</f>
        <v>0</v>
      </c>
      <c r="AT9" s="5">
        <f>8*'Atomic amounts'!AT9/'Atomic amounts'!$K9</f>
        <v>0</v>
      </c>
      <c r="AU9" s="5">
        <f>8*'Atomic amounts'!AU9/'Atomic amounts'!$K9</f>
        <v>0</v>
      </c>
      <c r="AV9" s="5">
        <f t="shared" ref="AV9:AV13" si="2">SUM(K9:AU9)</f>
        <v>11.643063432976168</v>
      </c>
    </row>
    <row r="10" spans="1:48" x14ac:dyDescent="0.3">
      <c r="A10" t="str">
        <f>Oxydes!A10</f>
        <v>Plechov et al., 2023</v>
      </c>
      <c r="B10" t="str">
        <f>Oxydes!B10</f>
        <v>low</v>
      </c>
      <c r="C10" t="str">
        <f>Oxydes!C10</f>
        <v>Murun, Kedroviy massif, karite</v>
      </c>
      <c r="D10" t="str">
        <f>Oxydes!D10</f>
        <v>turkestanite</v>
      </c>
      <c r="E10" t="str">
        <f>Oxydes!E10</f>
        <v>FMM_FN669</v>
      </c>
      <c r="F10" t="str">
        <f>Oxydes!F10</f>
        <v>Acc03</v>
      </c>
      <c r="G10">
        <f>Oxydes!G10</f>
        <v>0</v>
      </c>
      <c r="I10" s="5">
        <f t="shared" si="0"/>
        <v>1.7545808181260683</v>
      </c>
      <c r="J10" s="5">
        <f t="shared" si="1"/>
        <v>1.0710694925379485</v>
      </c>
      <c r="K10" s="5">
        <f>8*'Atomic amounts'!K10/'Atomic amounts'!$K10</f>
        <v>8</v>
      </c>
      <c r="L10" s="5">
        <f>8*'Atomic amounts'!L10/'Atomic amounts'!$K10</f>
        <v>0</v>
      </c>
      <c r="M10" s="5">
        <f>8*'Atomic amounts'!M10/'Atomic amounts'!$K10</f>
        <v>0</v>
      </c>
      <c r="N10" s="5">
        <f>8*'Atomic amounts'!N10/'Atomic amounts'!$K10</f>
        <v>5.3192196395640913E-2</v>
      </c>
      <c r="O10" s="5">
        <f>8*'Atomic amounts'!O10/'Atomic amounts'!$K10</f>
        <v>0</v>
      </c>
      <c r="P10" s="5">
        <f>8*'Atomic amounts'!P10/'Atomic amounts'!$K10</f>
        <v>8.9336177331532686E-3</v>
      </c>
      <c r="Q10" s="5">
        <f>8*'Atomic amounts'!Q10/'Atomic amounts'!$K10</f>
        <v>0.99497732841067399</v>
      </c>
      <c r="R10" s="5">
        <f>8*'Atomic amounts'!R10/'Atomic amounts'!$K10</f>
        <v>0.75960348971539426</v>
      </c>
      <c r="S10" s="5">
        <f>8*'Atomic amounts'!S10/'Atomic amounts'!$K10</f>
        <v>0.99919805045806653</v>
      </c>
      <c r="T10" s="5">
        <f>8*'Atomic amounts'!T10/'Atomic amounts'!$K10</f>
        <v>0</v>
      </c>
      <c r="U10" s="5">
        <f>8*'Atomic amounts'!U10/'Atomic amounts'!$K10</f>
        <v>0</v>
      </c>
      <c r="V10" s="5">
        <f>8*'Atomic amounts'!V10/'Atomic amounts'!$K10</f>
        <v>5.6581611761490399E-3</v>
      </c>
      <c r="W10" s="5">
        <f>8*'Atomic amounts'!W10/'Atomic amounts'!$K10</f>
        <v>1.5665982203867258E-2</v>
      </c>
      <c r="X10" s="5">
        <f>8*'Atomic amounts'!X10/'Atomic amounts'!$K10</f>
        <v>2.7005975994312665E-2</v>
      </c>
      <c r="Y10" s="5">
        <f>8*'Atomic amounts'!Y10/'Atomic amounts'!$K10</f>
        <v>0</v>
      </c>
      <c r="Z10" s="5">
        <f>8*'Atomic amounts'!Z10/'Atomic amounts'!$K10</f>
        <v>1.0368607561461293E-2</v>
      </c>
      <c r="AA10" s="5">
        <f>8*'Atomic amounts'!AA10/'Atomic amounts'!$K10</f>
        <v>4.1758554816485383E-2</v>
      </c>
      <c r="AB10" s="5">
        <f>8*'Atomic amounts'!AB10/'Atomic amounts'!$K10</f>
        <v>1.0221278319833075E-2</v>
      </c>
      <c r="AC10" s="5">
        <f>8*'Atomic amounts'!AC10/'Atomic amounts'!$K10</f>
        <v>1.9345938040735675E-2</v>
      </c>
      <c r="AD10" s="5">
        <f>8*'Atomic amounts'!AD10/'Atomic amounts'!$K10</f>
        <v>1.1973400590719024E-3</v>
      </c>
      <c r="AE10" s="5">
        <f>8*'Atomic amounts'!AE10/'Atomic amounts'!$K10</f>
        <v>0</v>
      </c>
      <c r="AF10" s="5">
        <f>8*'Atomic amounts'!AF10/'Atomic amounts'!$K10</f>
        <v>1.1448779095837918E-3</v>
      </c>
      <c r="AG10" s="5">
        <f>8*'Atomic amounts'!AG10/'Atomic amounts'!$K10</f>
        <v>3.9648311580699966E-3</v>
      </c>
      <c r="AH10" s="5">
        <f>8*'Atomic amounts'!AH10/'Atomic amounts'!$K10</f>
        <v>0</v>
      </c>
      <c r="AI10" s="5">
        <f>8*'Atomic amounts'!AI10/'Atomic amounts'!$K10</f>
        <v>0</v>
      </c>
      <c r="AJ10" s="5">
        <f>8*'Atomic amounts'!AJ10/'Atomic amounts'!$K10</f>
        <v>5.9200179485186574E-3</v>
      </c>
      <c r="AK10" s="5">
        <f>8*'Atomic amounts'!AK10/'Atomic amounts'!$K10</f>
        <v>6.9270058685169493E-3</v>
      </c>
      <c r="AL10" s="5">
        <f>8*'Atomic amounts'!AL10/'Atomic amounts'!$K10</f>
        <v>0</v>
      </c>
      <c r="AM10" s="5">
        <f>8*'Atomic amounts'!AM10/'Atomic amounts'!$K10</f>
        <v>1.5434246778421787E-3</v>
      </c>
      <c r="AN10" s="5">
        <f>8*'Atomic amounts'!AN10/'Atomic amounts'!$K10</f>
        <v>1.0957786634005165E-2</v>
      </c>
      <c r="AO10" s="5">
        <f>8*'Atomic amounts'!AO10/'Atomic amounts'!$K10</f>
        <v>0</v>
      </c>
      <c r="AP10" s="5">
        <f>8*'Atomic amounts'!AP10/'Atomic amounts'!$K10</f>
        <v>1.0485784733205196E-2</v>
      </c>
      <c r="AQ10" s="5">
        <f>8*'Atomic amounts'!AQ10/'Atomic amounts'!$K10</f>
        <v>0.89867212900392035</v>
      </c>
      <c r="AR10" s="5">
        <f>8*'Atomic amounts'!AR10/'Atomic amounts'!$K10</f>
        <v>7.0005487173909392E-2</v>
      </c>
      <c r="AS10" s="5">
        <f>8*'Atomic amounts'!AS10/'Atomic amounts'!$K10</f>
        <v>0</v>
      </c>
      <c r="AT10" s="5">
        <f>8*'Atomic amounts'!AT10/'Atomic amounts'!$K10</f>
        <v>0</v>
      </c>
      <c r="AU10" s="5">
        <f>8*'Atomic amounts'!AU10/'Atomic amounts'!$K10</f>
        <v>0</v>
      </c>
      <c r="AV10" s="5">
        <f t="shared" si="2"/>
        <v>11.956747865992414</v>
      </c>
    </row>
    <row r="11" spans="1:48" x14ac:dyDescent="0.3">
      <c r="A11" t="str">
        <f>Oxydes!A11</f>
        <v>Plechov et al., 2023</v>
      </c>
      <c r="B11" t="str">
        <f>Oxydes!B11</f>
        <v>low</v>
      </c>
      <c r="C11" t="str">
        <f>Oxydes!C11</f>
        <v>Murun, Kedroviy massif, karite</v>
      </c>
      <c r="D11" t="str">
        <f>Oxydes!D11</f>
        <v>turkestanite</v>
      </c>
      <c r="E11" t="str">
        <f>Oxydes!E11</f>
        <v>FMM_FN669</v>
      </c>
      <c r="F11" t="str">
        <f>Oxydes!F11</f>
        <v>Acc04</v>
      </c>
      <c r="G11">
        <f>Oxydes!G11</f>
        <v>0</v>
      </c>
      <c r="I11" s="5">
        <f t="shared" si="0"/>
        <v>1.7809836527059897</v>
      </c>
      <c r="J11" s="5">
        <f t="shared" si="1"/>
        <v>0.94655363254363922</v>
      </c>
      <c r="K11" s="5">
        <f>8*'Atomic amounts'!K11/'Atomic amounts'!$K11</f>
        <v>8</v>
      </c>
      <c r="L11" s="5">
        <f>8*'Atomic amounts'!L11/'Atomic amounts'!$K11</f>
        <v>2.9542798721949801E-2</v>
      </c>
      <c r="M11" s="5">
        <f>8*'Atomic amounts'!M11/'Atomic amounts'!$K11</f>
        <v>0</v>
      </c>
      <c r="N11" s="5">
        <f>8*'Atomic amounts'!N11/'Atomic amounts'!$K11</f>
        <v>0</v>
      </c>
      <c r="O11" s="5">
        <f>8*'Atomic amounts'!O11/'Atomic amounts'!$K11</f>
        <v>0</v>
      </c>
      <c r="P11" s="5">
        <f>8*'Atomic amounts'!P11/'Atomic amounts'!$K11</f>
        <v>2.0638939153971264E-3</v>
      </c>
      <c r="Q11" s="5">
        <f>8*'Atomic amounts'!Q11/'Atomic amounts'!$K11</f>
        <v>0.88002561259088052</v>
      </c>
      <c r="R11" s="5">
        <f>8*'Atomic amounts'!R11/'Atomic amounts'!$K11</f>
        <v>0.90095804011510905</v>
      </c>
      <c r="S11" s="5">
        <f>8*'Atomic amounts'!S11/'Atomic amounts'!$K11</f>
        <v>0.87017209753583635</v>
      </c>
      <c r="T11" s="5">
        <f>8*'Atomic amounts'!T11/'Atomic amounts'!$K11</f>
        <v>0</v>
      </c>
      <c r="U11" s="5">
        <f>8*'Atomic amounts'!U11/'Atomic amounts'!$K11</f>
        <v>0</v>
      </c>
      <c r="V11" s="5">
        <f>8*'Atomic amounts'!V11/'Atomic amounts'!$K11</f>
        <v>1.5686157307295081E-2</v>
      </c>
      <c r="W11" s="5">
        <f>8*'Atomic amounts'!W11/'Atomic amounts'!$K11</f>
        <v>5.2117086149970245E-2</v>
      </c>
      <c r="X11" s="5">
        <f>8*'Atomic amounts'!X11/'Atomic amounts'!$K11</f>
        <v>2.6041337120926322E-2</v>
      </c>
      <c r="Y11" s="5">
        <f>8*'Atomic amounts'!Y11/'Atomic amounts'!$K11</f>
        <v>0</v>
      </c>
      <c r="Z11" s="5">
        <f>8*'Atomic amounts'!Z11/'Atomic amounts'!$K11</f>
        <v>2.6349545465335168E-2</v>
      </c>
      <c r="AA11" s="5">
        <f>8*'Atomic amounts'!AA11/'Atomic amounts'!$K11</f>
        <v>4.9275403891559502E-2</v>
      </c>
      <c r="AB11" s="5">
        <f>8*'Atomic amounts'!AB11/'Atomic amounts'!$K11</f>
        <v>3.5420646084279002E-3</v>
      </c>
      <c r="AC11" s="5">
        <f>8*'Atomic amounts'!AC11/'Atomic amounts'!$K11</f>
        <v>6.3436728911208358E-3</v>
      </c>
      <c r="AD11" s="5">
        <f>8*'Atomic amounts'!AD11/'Atomic amounts'!$K11</f>
        <v>0</v>
      </c>
      <c r="AE11" s="5">
        <f>8*'Atomic amounts'!AE11/'Atomic amounts'!$K11</f>
        <v>0</v>
      </c>
      <c r="AF11" s="5">
        <f>8*'Atomic amounts'!AF11/'Atomic amounts'!$K11</f>
        <v>0</v>
      </c>
      <c r="AG11" s="5">
        <f>8*'Atomic amounts'!AG11/'Atomic amounts'!$K11</f>
        <v>0</v>
      </c>
      <c r="AH11" s="5">
        <f>8*'Atomic amounts'!AH11/'Atomic amounts'!$K11</f>
        <v>0</v>
      </c>
      <c r="AI11" s="5">
        <f>8*'Atomic amounts'!AI11/'Atomic amounts'!$K11</f>
        <v>0</v>
      </c>
      <c r="AJ11" s="5">
        <f>8*'Atomic amounts'!AJ11/'Atomic amounts'!$K11</f>
        <v>2.9840190096938981E-3</v>
      </c>
      <c r="AK11" s="5">
        <f>8*'Atomic amounts'!AK11/'Atomic amounts'!$K11</f>
        <v>0</v>
      </c>
      <c r="AL11" s="5">
        <f>8*'Atomic amounts'!AL11/'Atomic amounts'!$K11</f>
        <v>0</v>
      </c>
      <c r="AM11" s="5">
        <f>8*'Atomic amounts'!AM11/'Atomic amounts'!$K11</f>
        <v>0</v>
      </c>
      <c r="AN11" s="5">
        <f>8*'Atomic amounts'!AN11/'Atomic amounts'!$K11</f>
        <v>1.890208052023579E-2</v>
      </c>
      <c r="AO11" s="5">
        <f>8*'Atomic amounts'!AO11/'Atomic amounts'!$K11</f>
        <v>0</v>
      </c>
      <c r="AP11" s="5">
        <f>8*'Atomic amounts'!AP11/'Atomic amounts'!$K11</f>
        <v>9.317246708512578E-3</v>
      </c>
      <c r="AQ11" s="5">
        <f>8*'Atomic amounts'!AQ11/'Atomic amounts'!$K11</f>
        <v>0.78289272400018139</v>
      </c>
      <c r="AR11" s="5">
        <f>8*'Atomic amounts'!AR11/'Atomic amounts'!$K11</f>
        <v>7.5166202677320562E-2</v>
      </c>
      <c r="AS11" s="5">
        <f>8*'Atomic amounts'!AS11/'Atomic amounts'!$K11</f>
        <v>0</v>
      </c>
      <c r="AT11" s="5">
        <f>8*'Atomic amounts'!AT11/'Atomic amounts'!$K11</f>
        <v>0</v>
      </c>
      <c r="AU11" s="5">
        <f>8*'Atomic amounts'!AU11/'Atomic amounts'!$K11</f>
        <v>0</v>
      </c>
      <c r="AV11" s="5">
        <f t="shared" si="2"/>
        <v>11.751379983229752</v>
      </c>
    </row>
    <row r="12" spans="1:48" x14ac:dyDescent="0.3">
      <c r="A12" t="str">
        <f>Oxydes!A12</f>
        <v>Plechov et al., 2023</v>
      </c>
      <c r="B12" t="str">
        <f>Oxydes!B12</f>
        <v>low</v>
      </c>
      <c r="C12" t="str">
        <f>Oxydes!C12</f>
        <v>Murun, Kedroviy massif, karite</v>
      </c>
      <c r="D12" t="str">
        <f>Oxydes!D12</f>
        <v>turkestanite</v>
      </c>
      <c r="E12" t="str">
        <f>Oxydes!E12</f>
        <v>FMM_FN669</v>
      </c>
      <c r="F12" t="str">
        <f>Oxydes!F12</f>
        <v>Acc05</v>
      </c>
      <c r="G12">
        <f>Oxydes!G12</f>
        <v>0</v>
      </c>
      <c r="I12" s="5">
        <f t="shared" si="0"/>
        <v>1.8128142170259463</v>
      </c>
      <c r="J12" s="5">
        <f t="shared" si="1"/>
        <v>0.95691625387454238</v>
      </c>
      <c r="K12" s="5">
        <f>8*'Atomic amounts'!K12/'Atomic amounts'!$K12</f>
        <v>8</v>
      </c>
      <c r="L12" s="5">
        <f>8*'Atomic amounts'!L12/'Atomic amounts'!$K12</f>
        <v>0</v>
      </c>
      <c r="M12" s="5">
        <f>8*'Atomic amounts'!M12/'Atomic amounts'!$K12</f>
        <v>3.0174590969453678E-2</v>
      </c>
      <c r="N12" s="5">
        <f>8*'Atomic amounts'!N12/'Atomic amounts'!$K12</f>
        <v>0</v>
      </c>
      <c r="O12" s="5">
        <f>8*'Atomic amounts'!O12/'Atomic amounts'!$K12</f>
        <v>0</v>
      </c>
      <c r="P12" s="5">
        <f>8*'Atomic amounts'!P12/'Atomic amounts'!$K12</f>
        <v>0</v>
      </c>
      <c r="Q12" s="5">
        <f>8*'Atomic amounts'!Q12/'Atomic amounts'!$K12</f>
        <v>0.91692097866272648</v>
      </c>
      <c r="R12" s="5">
        <f>8*'Atomic amounts'!R12/'Atomic amounts'!$K12</f>
        <v>0.89589323836321977</v>
      </c>
      <c r="S12" s="5">
        <f>8*'Atomic amounts'!S12/'Atomic amounts'!$K12</f>
        <v>0.89400336076237896</v>
      </c>
      <c r="T12" s="5">
        <f>8*'Atomic amounts'!T12/'Atomic amounts'!$K12</f>
        <v>0</v>
      </c>
      <c r="U12" s="5">
        <f>8*'Atomic amounts'!U12/'Atomic amounts'!$K12</f>
        <v>0</v>
      </c>
      <c r="V12" s="5">
        <f>8*'Atomic amounts'!V12/'Atomic amounts'!$K12</f>
        <v>1.0743834382402439E-2</v>
      </c>
      <c r="W12" s="5">
        <f>8*'Atomic amounts'!W12/'Atomic amounts'!$K12</f>
        <v>4.3132995657844342E-2</v>
      </c>
      <c r="X12" s="5">
        <f>8*'Atomic amounts'!X12/'Atomic amounts'!$K12</f>
        <v>1.3377263515333209E-2</v>
      </c>
      <c r="Y12" s="5">
        <f>8*'Atomic amounts'!Y12/'Atomic amounts'!$K12</f>
        <v>0</v>
      </c>
      <c r="Z12" s="5">
        <f>8*'Atomic amounts'!Z12/'Atomic amounts'!$K12</f>
        <v>7.3830480620218865E-3</v>
      </c>
      <c r="AA12" s="5">
        <f>8*'Atomic amounts'!AA12/'Atomic amounts'!$K12</f>
        <v>3.4766498585897004E-2</v>
      </c>
      <c r="AB12" s="5">
        <f>8*'Atomic amounts'!AB12/'Atomic amounts'!$K12</f>
        <v>3.0325588016241163E-3</v>
      </c>
      <c r="AC12" s="5">
        <f>8*'Atomic amounts'!AC12/'Atomic amounts'!$K12</f>
        <v>5.3324231235608562E-3</v>
      </c>
      <c r="AD12" s="5">
        <f>8*'Atomic amounts'!AD12/'Atomic amounts'!$K12</f>
        <v>0</v>
      </c>
      <c r="AE12" s="5">
        <f>8*'Atomic amounts'!AE12/'Atomic amounts'!$K12</f>
        <v>1.6871526067328776E-3</v>
      </c>
      <c r="AF12" s="5">
        <f>8*'Atomic amounts'!AF12/'Atomic amounts'!$K12</f>
        <v>1.0326110685451076E-2</v>
      </c>
      <c r="AG12" s="5">
        <f>8*'Atomic amounts'!AG12/'Atomic amounts'!$K12</f>
        <v>4.839752602015128E-3</v>
      </c>
      <c r="AH12" s="5">
        <f>8*'Atomic amounts'!AH12/'Atomic amounts'!$K12</f>
        <v>0</v>
      </c>
      <c r="AI12" s="5">
        <f>8*'Atomic amounts'!AI12/'Atomic amounts'!$K12</f>
        <v>0</v>
      </c>
      <c r="AJ12" s="5">
        <f>8*'Atomic amounts'!AJ12/'Atomic amounts'!$K12</f>
        <v>0</v>
      </c>
      <c r="AK12" s="5">
        <f>8*'Atomic amounts'!AK12/'Atomic amounts'!$K12</f>
        <v>0</v>
      </c>
      <c r="AL12" s="5">
        <f>8*'Atomic amounts'!AL12/'Atomic amounts'!$K12</f>
        <v>0</v>
      </c>
      <c r="AM12" s="5">
        <f>8*'Atomic amounts'!AM12/'Atomic amounts'!$K12</f>
        <v>0</v>
      </c>
      <c r="AN12" s="5">
        <f>8*'Atomic amounts'!AN12/'Atomic amounts'!$K12</f>
        <v>1.8032623846846691E-2</v>
      </c>
      <c r="AO12" s="5">
        <f>8*'Atomic amounts'!AO12/'Atomic amounts'!$K12</f>
        <v>0</v>
      </c>
      <c r="AP12" s="5">
        <f>8*'Atomic amounts'!AP12/'Atomic amounts'!$K12</f>
        <v>1.3018486637193523E-2</v>
      </c>
      <c r="AQ12" s="5">
        <f>8*'Atomic amounts'!AQ12/'Atomic amounts'!$K12</f>
        <v>0.83637755809918979</v>
      </c>
      <c r="AR12" s="5">
        <f>8*'Atomic amounts'!AR12/'Atomic amounts'!$K12</f>
        <v>5.3171151308049558E-2</v>
      </c>
      <c r="AS12" s="5">
        <f>8*'Atomic amounts'!AS12/'Atomic amounts'!$K12</f>
        <v>0</v>
      </c>
      <c r="AT12" s="5">
        <f>8*'Atomic amounts'!AT12/'Atomic amounts'!$K12</f>
        <v>0</v>
      </c>
      <c r="AU12" s="5">
        <f>8*'Atomic amounts'!AU12/'Atomic amounts'!$K12</f>
        <v>0</v>
      </c>
      <c r="AV12" s="5">
        <f t="shared" si="2"/>
        <v>11.792213626671943</v>
      </c>
    </row>
    <row r="13" spans="1:48" x14ac:dyDescent="0.3">
      <c r="A13" t="str">
        <f>Oxydes!A13</f>
        <v>Plechov et al., 2023</v>
      </c>
      <c r="B13" t="str">
        <f>Oxydes!B13</f>
        <v>low</v>
      </c>
      <c r="C13" t="str">
        <f>Oxydes!C13</f>
        <v>Murun, Kedroviy massif, karite</v>
      </c>
      <c r="D13" t="str">
        <f>Oxydes!D13</f>
        <v>turkestanite</v>
      </c>
      <c r="E13" t="str">
        <f>Oxydes!E13</f>
        <v>FMM_FN669</v>
      </c>
      <c r="F13" t="str">
        <f>Oxydes!F13</f>
        <v>Acc24</v>
      </c>
      <c r="G13">
        <f>Oxydes!G13</f>
        <v>0</v>
      </c>
      <c r="I13" s="5">
        <f t="shared" si="0"/>
        <v>2.0274895007312965</v>
      </c>
      <c r="J13" s="5">
        <f t="shared" si="1"/>
        <v>1.1006413599847087</v>
      </c>
      <c r="K13" s="5">
        <f>8*'Atomic amounts'!K13/'Atomic amounts'!$K13</f>
        <v>8</v>
      </c>
      <c r="L13" s="5">
        <f>8*'Atomic amounts'!L13/'Atomic amounts'!$K13</f>
        <v>1.4960412345532956E-2</v>
      </c>
      <c r="M13" s="5">
        <f>8*'Atomic amounts'!M13/'Atomic amounts'!$K13</f>
        <v>0</v>
      </c>
      <c r="N13" s="5">
        <f>8*'Atomic amounts'!N13/'Atomic amounts'!$K13</f>
        <v>0</v>
      </c>
      <c r="O13" s="5">
        <f>8*'Atomic amounts'!O13/'Atomic amounts'!$K13</f>
        <v>0</v>
      </c>
      <c r="P13" s="5">
        <f>8*'Atomic amounts'!P13/'Atomic amounts'!$K13</f>
        <v>0</v>
      </c>
      <c r="Q13" s="5">
        <f>8*'Atomic amounts'!Q13/'Atomic amounts'!$K13</f>
        <v>1.0229297191051354</v>
      </c>
      <c r="R13" s="5">
        <f>8*'Atomic amounts'!R13/'Atomic amounts'!$K13</f>
        <v>1.0045597816261613</v>
      </c>
      <c r="S13" s="5">
        <f>8*'Atomic amounts'!S13/'Atomic amounts'!$K13</f>
        <v>0.95470404580238521</v>
      </c>
      <c r="T13" s="5">
        <f>8*'Atomic amounts'!T13/'Atomic amounts'!$K13</f>
        <v>0</v>
      </c>
      <c r="U13" s="5">
        <f>8*'Atomic amounts'!U13/'Atomic amounts'!$K13</f>
        <v>0</v>
      </c>
      <c r="V13" s="5">
        <f>8*'Atomic amounts'!V13/'Atomic amounts'!$K13</f>
        <v>0</v>
      </c>
      <c r="W13" s="5">
        <f>8*'Atomic amounts'!W13/'Atomic amounts'!$K13</f>
        <v>0</v>
      </c>
      <c r="X13" s="5">
        <f>8*'Atomic amounts'!X13/'Atomic amounts'!$K13</f>
        <v>2.2184850260770547E-2</v>
      </c>
      <c r="Y13" s="5">
        <f>8*'Atomic amounts'!Y13/'Atomic amounts'!$K13</f>
        <v>0</v>
      </c>
      <c r="Z13" s="5">
        <f>8*'Atomic amounts'!Z13/'Atomic amounts'!$K13</f>
        <v>2.8999053817314047E-2</v>
      </c>
      <c r="AA13" s="5">
        <f>8*'Atomic amounts'!AA13/'Atomic amounts'!$K13</f>
        <v>5.5580470091997763E-2</v>
      </c>
      <c r="AB13" s="5">
        <f>8*'Atomic amounts'!AB13/'Atomic amounts'!$K13</f>
        <v>2.541066801424637E-3</v>
      </c>
      <c r="AC13" s="5">
        <f>8*'Atomic amounts'!AC13/'Atomic amounts'!$K13</f>
        <v>1.7996869028924441E-2</v>
      </c>
      <c r="AD13" s="5">
        <f>8*'Atomic amounts'!AD13/'Atomic amounts'!$K13</f>
        <v>0</v>
      </c>
      <c r="AE13" s="5">
        <f>8*'Atomic amounts'!AE13/'Atomic amounts'!$K13</f>
        <v>4.7123763113952029E-3</v>
      </c>
      <c r="AF13" s="5">
        <f>8*'Atomic amounts'!AF13/'Atomic amounts'!$K13</f>
        <v>3.9847224773402424E-3</v>
      </c>
      <c r="AG13" s="5">
        <f>8*'Atomic amounts'!AG13/'Atomic amounts'!$K13</f>
        <v>0</v>
      </c>
      <c r="AH13" s="5">
        <f>8*'Atomic amounts'!AH13/'Atomic amounts'!$K13</f>
        <v>0</v>
      </c>
      <c r="AI13" s="5">
        <f>8*'Atomic amounts'!AI13/'Atomic amounts'!$K13</f>
        <v>0</v>
      </c>
      <c r="AJ13" s="5">
        <f>8*'Atomic amounts'!AJ13/'Atomic amounts'!$K13</f>
        <v>3.2110897789574579E-3</v>
      </c>
      <c r="AK13" s="5">
        <f>8*'Atomic amounts'!AK13/'Atomic amounts'!$K13</f>
        <v>1.5896236574763994E-3</v>
      </c>
      <c r="AL13" s="5">
        <f>8*'Atomic amounts'!AL13/'Atomic amounts'!$K13</f>
        <v>0</v>
      </c>
      <c r="AM13" s="5">
        <f>8*'Atomic amounts'!AM13/'Atomic amounts'!$K13</f>
        <v>0</v>
      </c>
      <c r="AN13" s="5">
        <f>8*'Atomic amounts'!AN13/'Atomic amounts'!$K13</f>
        <v>1.452889000715904E-2</v>
      </c>
      <c r="AO13" s="5">
        <f>8*'Atomic amounts'!AO13/'Atomic amounts'!$K13</f>
        <v>0</v>
      </c>
      <c r="AP13" s="5">
        <f>8*'Atomic amounts'!AP13/'Atomic amounts'!$K13</f>
        <v>1.002624835047509E-2</v>
      </c>
      <c r="AQ13" s="5">
        <f>8*'Atomic amounts'!AQ13/'Atomic amounts'!$K13</f>
        <v>0.91705207092014163</v>
      </c>
      <c r="AR13" s="5">
        <f>8*'Atomic amounts'!AR13/'Atomic amounts'!$K13</f>
        <v>6.4974017099736783E-2</v>
      </c>
      <c r="AS13" s="5">
        <f>8*'Atomic amounts'!AS13/'Atomic amounts'!$K13</f>
        <v>0</v>
      </c>
      <c r="AT13" s="5">
        <f>8*'Atomic amounts'!AT13/'Atomic amounts'!$K13</f>
        <v>0</v>
      </c>
      <c r="AU13" s="5">
        <f>8*'Atomic amounts'!AU13/'Atomic amounts'!$K13</f>
        <v>0</v>
      </c>
      <c r="AV13" s="5">
        <f t="shared" si="2"/>
        <v>12.144535307482329</v>
      </c>
    </row>
    <row r="14" spans="1:48" x14ac:dyDescent="0.3">
      <c r="A14" t="str">
        <f>Oxydes!A14</f>
        <v>Plechov et al., 2023</v>
      </c>
      <c r="B14" t="str">
        <f>Oxydes!B14</f>
        <v>low</v>
      </c>
      <c r="C14" t="str">
        <f>Oxydes!C14</f>
        <v>Murun, Kedroviy massif, karite</v>
      </c>
      <c r="D14" t="str">
        <f>Oxydes!D14</f>
        <v>narsarsukite</v>
      </c>
      <c r="E14" t="str">
        <f>Oxydes!E14</f>
        <v>FMM_FN669</v>
      </c>
      <c r="F14" t="str">
        <f>Oxydes!F14</f>
        <v>Spectrum 1</v>
      </c>
      <c r="G14">
        <f>Oxydes!G14</f>
        <v>0</v>
      </c>
      <c r="I14" s="5">
        <f t="shared" ref="I14:I18" si="3">Q14+R14</f>
        <v>1.939725760999746</v>
      </c>
      <c r="J14" s="5">
        <f t="shared" ref="J14:J18" si="4">SUM(U14,Z14:AM14,AQ14,AR14)</f>
        <v>0</v>
      </c>
      <c r="K14" s="5">
        <f>4*'Atomic amounts'!K14/'Atomic amounts'!$K14</f>
        <v>4</v>
      </c>
      <c r="L14" s="5">
        <f>4*'Atomic amounts'!L14/'Atomic amounts'!$K14</f>
        <v>0.73703445998737305</v>
      </c>
      <c r="M14" s="5">
        <f>4*'Atomic amounts'!M14/'Atomic amounts'!$K14</f>
        <v>2.8179950061145282E-2</v>
      </c>
      <c r="N14" s="5">
        <f>4*'Atomic amounts'!N14/'Atomic amounts'!$K14</f>
        <v>0.21103416850274886</v>
      </c>
      <c r="O14" s="5">
        <f>4*'Atomic amounts'!O14/'Atomic amounts'!$K14</f>
        <v>0</v>
      </c>
      <c r="P14" s="5">
        <f>4*'Atomic amounts'!P14/'Atomic amounts'!$K14</f>
        <v>6.2566419212134556E-3</v>
      </c>
      <c r="Q14" s="5">
        <f>4*'Atomic amounts'!Q14/'Atomic amounts'!$K14</f>
        <v>0</v>
      </c>
      <c r="R14" s="5">
        <f>4*'Atomic amounts'!R14/'Atomic amounts'!$K14</f>
        <v>1.939725760999746</v>
      </c>
      <c r="S14" s="5">
        <f>4*'Atomic amounts'!S14/'Atomic amounts'!$K14</f>
        <v>3.0142467286311356E-2</v>
      </c>
      <c r="T14" s="5">
        <f>4*'Atomic amounts'!T14/'Atomic amounts'!$K14</f>
        <v>0</v>
      </c>
      <c r="U14" s="5">
        <f>4*'Atomic amounts'!U14/'Atomic amounts'!$K14</f>
        <v>0</v>
      </c>
      <c r="V14" s="5">
        <f>4*'Atomic amounts'!V14/'Atomic amounts'!$K14</f>
        <v>0</v>
      </c>
      <c r="W14" s="5">
        <f>4*'Atomic amounts'!W14/'Atomic amounts'!$K14</f>
        <v>0</v>
      </c>
      <c r="X14" s="5">
        <f>4*'Atomic amounts'!X14/'Atomic amounts'!$K14</f>
        <v>6.6445565291360148E-3</v>
      </c>
      <c r="Y14" s="5">
        <f>4*'Atomic amounts'!Y14/'Atomic amounts'!$K14</f>
        <v>0</v>
      </c>
      <c r="Z14" s="5">
        <f>4*'Atomic amounts'!Z14/'Atomic amounts'!$K14</f>
        <v>0</v>
      </c>
      <c r="AA14" s="5">
        <f>4*'Atomic amounts'!AA14/'Atomic amounts'!$K14</f>
        <v>0</v>
      </c>
      <c r="AB14" s="5">
        <f>4*'Atomic amounts'!AB14/'Atomic amounts'!$K14</f>
        <v>0</v>
      </c>
      <c r="AC14" s="5">
        <f>4*'Atomic amounts'!AC14/'Atomic amounts'!$K14</f>
        <v>0</v>
      </c>
      <c r="AD14" s="5">
        <f>4*'Atomic amounts'!AD14/'Atomic amounts'!$K14</f>
        <v>0</v>
      </c>
      <c r="AE14" s="5">
        <f>4*'Atomic amounts'!AE14/'Atomic amounts'!$K14</f>
        <v>0</v>
      </c>
      <c r="AF14" s="5">
        <f>4*'Atomic amounts'!AF14/'Atomic amounts'!$K14</f>
        <v>0</v>
      </c>
      <c r="AG14" s="5">
        <f>4*'Atomic amounts'!AG14/'Atomic amounts'!$K14</f>
        <v>0</v>
      </c>
      <c r="AH14" s="5">
        <f>4*'Atomic amounts'!AH14/'Atomic amounts'!$K14</f>
        <v>0</v>
      </c>
      <c r="AI14" s="5">
        <f>4*'Atomic amounts'!AI14/'Atomic amounts'!$K14</f>
        <v>0</v>
      </c>
      <c r="AJ14" s="5">
        <f>4*'Atomic amounts'!AJ14/'Atomic amounts'!$K14</f>
        <v>0</v>
      </c>
      <c r="AK14" s="5">
        <f>4*'Atomic amounts'!AK14/'Atomic amounts'!$K14</f>
        <v>0</v>
      </c>
      <c r="AL14" s="5">
        <f>4*'Atomic amounts'!AL14/'Atomic amounts'!$K14</f>
        <v>0</v>
      </c>
      <c r="AM14" s="5">
        <f>4*'Atomic amounts'!AM14/'Atomic amounts'!$K14</f>
        <v>0</v>
      </c>
      <c r="AN14" s="5">
        <f>4*'Atomic amounts'!AN14/'Atomic amounts'!$K14</f>
        <v>9.5850781690869184E-3</v>
      </c>
      <c r="AO14" s="5">
        <f>4*'Atomic amounts'!AO14/'Atomic amounts'!$K14</f>
        <v>0</v>
      </c>
      <c r="AP14" s="5">
        <f>4*'Atomic amounts'!AP14/'Atomic amounts'!$K14</f>
        <v>0</v>
      </c>
      <c r="AQ14" s="5">
        <f>4*'Atomic amounts'!AQ14/'Atomic amounts'!$K14</f>
        <v>0</v>
      </c>
      <c r="AR14" s="5">
        <f>4*'Atomic amounts'!AR14/'Atomic amounts'!$K14</f>
        <v>0</v>
      </c>
      <c r="AS14" s="5">
        <f>4*'Atomic amounts'!AS14/'Atomic amounts'!$K14</f>
        <v>0</v>
      </c>
      <c r="AT14" s="5">
        <f>4*'Atomic amounts'!AT14/'Atomic amounts'!$K14</f>
        <v>0.21011116646867667</v>
      </c>
      <c r="AU14" s="5">
        <f>4*'Atomic amounts'!AU14/'Atomic amounts'!$K14</f>
        <v>0</v>
      </c>
      <c r="AV14" s="5">
        <f t="shared" ref="AV14:AV18" si="5">SUM(K14:AU14)</f>
        <v>7.1787142499254379</v>
      </c>
    </row>
    <row r="15" spans="1:48" x14ac:dyDescent="0.3">
      <c r="A15" t="str">
        <f>Oxydes!A15</f>
        <v>Plechov et al., 2023</v>
      </c>
      <c r="B15" t="str">
        <f>Oxydes!B15</f>
        <v>low</v>
      </c>
      <c r="C15" t="str">
        <f>Oxydes!C15</f>
        <v>Murun, Kedroviy massif, karite</v>
      </c>
      <c r="D15" t="str">
        <f>Oxydes!D15</f>
        <v>narsarsukite</v>
      </c>
      <c r="E15" t="str">
        <f>Oxydes!E15</f>
        <v>FMM_FN669</v>
      </c>
      <c r="F15" t="str">
        <f>Oxydes!F15</f>
        <v>Spectrum 2</v>
      </c>
      <c r="G15">
        <f>Oxydes!G15</f>
        <v>0</v>
      </c>
      <c r="I15" s="5">
        <f t="shared" si="3"/>
        <v>1.7388894753751583</v>
      </c>
      <c r="J15" s="5">
        <f t="shared" si="4"/>
        <v>0</v>
      </c>
      <c r="K15" s="5">
        <f>4*'Atomic amounts'!K15/'Atomic amounts'!$K15</f>
        <v>4</v>
      </c>
      <c r="L15" s="5">
        <f>4*'Atomic amounts'!L15/'Atomic amounts'!$K15</f>
        <v>0.73138727944376747</v>
      </c>
      <c r="M15" s="5">
        <f>4*'Atomic amounts'!M15/'Atomic amounts'!$K15</f>
        <v>2.2091904606654843E-2</v>
      </c>
      <c r="N15" s="5">
        <f>4*'Atomic amounts'!N15/'Atomic amounts'!$K15</f>
        <v>0.16935566069844735</v>
      </c>
      <c r="O15" s="5">
        <f>4*'Atomic amounts'!O15/'Atomic amounts'!$K15</f>
        <v>5.7866258504991911E-3</v>
      </c>
      <c r="P15" s="5">
        <f>4*'Atomic amounts'!P15/'Atomic amounts'!$K15</f>
        <v>1.1444874260726953E-2</v>
      </c>
      <c r="Q15" s="5">
        <f>4*'Atomic amounts'!Q15/'Atomic amounts'!$K15</f>
        <v>0</v>
      </c>
      <c r="R15" s="5">
        <f>4*'Atomic amounts'!R15/'Atomic amounts'!$K15</f>
        <v>1.7388894753751583</v>
      </c>
      <c r="S15" s="5">
        <f>4*'Atomic amounts'!S15/'Atomic amounts'!$K15</f>
        <v>3.9638151036787576E-2</v>
      </c>
      <c r="T15" s="5">
        <f>4*'Atomic amounts'!T15/'Atomic amounts'!$K15</f>
        <v>0</v>
      </c>
      <c r="U15" s="5">
        <f>4*'Atomic amounts'!U15/'Atomic amounts'!$K15</f>
        <v>0</v>
      </c>
      <c r="V15" s="5">
        <f>4*'Atomic amounts'!V15/'Atomic amounts'!$K15</f>
        <v>0</v>
      </c>
      <c r="W15" s="5">
        <f>4*'Atomic amounts'!W15/'Atomic amounts'!$K15</f>
        <v>0</v>
      </c>
      <c r="X15" s="5">
        <f>4*'Atomic amounts'!X15/'Atomic amounts'!$K15</f>
        <v>0</v>
      </c>
      <c r="Y15" s="5">
        <f>4*'Atomic amounts'!Y15/'Atomic amounts'!$K15</f>
        <v>0</v>
      </c>
      <c r="Z15" s="5">
        <f>4*'Atomic amounts'!Z15/'Atomic amounts'!$K15</f>
        <v>0</v>
      </c>
      <c r="AA15" s="5">
        <f>4*'Atomic amounts'!AA15/'Atomic amounts'!$K15</f>
        <v>0</v>
      </c>
      <c r="AB15" s="5">
        <f>4*'Atomic amounts'!AB15/'Atomic amounts'!$K15</f>
        <v>0</v>
      </c>
      <c r="AC15" s="5">
        <f>4*'Atomic amounts'!AC15/'Atomic amounts'!$K15</f>
        <v>0</v>
      </c>
      <c r="AD15" s="5">
        <f>4*'Atomic amounts'!AD15/'Atomic amounts'!$K15</f>
        <v>0</v>
      </c>
      <c r="AE15" s="5">
        <f>4*'Atomic amounts'!AE15/'Atomic amounts'!$K15</f>
        <v>0</v>
      </c>
      <c r="AF15" s="5">
        <f>4*'Atomic amounts'!AF15/'Atomic amounts'!$K15</f>
        <v>0</v>
      </c>
      <c r="AG15" s="5">
        <f>4*'Atomic amounts'!AG15/'Atomic amounts'!$K15</f>
        <v>0</v>
      </c>
      <c r="AH15" s="5">
        <f>4*'Atomic amounts'!AH15/'Atomic amounts'!$K15</f>
        <v>0</v>
      </c>
      <c r="AI15" s="5">
        <f>4*'Atomic amounts'!AI15/'Atomic amounts'!$K15</f>
        <v>0</v>
      </c>
      <c r="AJ15" s="5">
        <f>4*'Atomic amounts'!AJ15/'Atomic amounts'!$K15</f>
        <v>0</v>
      </c>
      <c r="AK15" s="5">
        <f>4*'Atomic amounts'!AK15/'Atomic amounts'!$K15</f>
        <v>0</v>
      </c>
      <c r="AL15" s="5">
        <f>4*'Atomic amounts'!AL15/'Atomic amounts'!$K15</f>
        <v>0</v>
      </c>
      <c r="AM15" s="5">
        <f>4*'Atomic amounts'!AM15/'Atomic amounts'!$K15</f>
        <v>0</v>
      </c>
      <c r="AN15" s="5">
        <f>4*'Atomic amounts'!AN15/'Atomic amounts'!$K15</f>
        <v>5.0966564660483014E-2</v>
      </c>
      <c r="AO15" s="5">
        <f>4*'Atomic amounts'!AO15/'Atomic amounts'!$K15</f>
        <v>8.5389813524225939E-3</v>
      </c>
      <c r="AP15" s="5">
        <f>4*'Atomic amounts'!AP15/'Atomic amounts'!$K15</f>
        <v>0</v>
      </c>
      <c r="AQ15" s="5">
        <f>4*'Atomic amounts'!AQ15/'Atomic amounts'!$K15</f>
        <v>0</v>
      </c>
      <c r="AR15" s="5">
        <f>4*'Atomic amounts'!AR15/'Atomic amounts'!$K15</f>
        <v>0</v>
      </c>
      <c r="AS15" s="5">
        <f>4*'Atomic amounts'!AS15/'Atomic amounts'!$K15</f>
        <v>0</v>
      </c>
      <c r="AT15" s="5">
        <f>4*'Atomic amounts'!AT15/'Atomic amounts'!$K15</f>
        <v>0.2279911606236745</v>
      </c>
      <c r="AU15" s="5">
        <f>4*'Atomic amounts'!AU15/'Atomic amounts'!$K15</f>
        <v>0</v>
      </c>
      <c r="AV15" s="5">
        <f t="shared" si="5"/>
        <v>7.0060906779086221</v>
      </c>
    </row>
    <row r="16" spans="1:48" x14ac:dyDescent="0.3">
      <c r="A16" t="str">
        <f>Oxydes!A16</f>
        <v>Plechov et al., 2023</v>
      </c>
      <c r="B16" t="str">
        <f>Oxydes!B16</f>
        <v>low</v>
      </c>
      <c r="C16" t="str">
        <f>Oxydes!C16</f>
        <v>Murun, Kedroviy massif, karite</v>
      </c>
      <c r="D16" t="str">
        <f>Oxydes!D16</f>
        <v>narsarsukite</v>
      </c>
      <c r="E16" t="str">
        <f>Oxydes!E16</f>
        <v>FMM_FN669</v>
      </c>
      <c r="F16" t="str">
        <f>Oxydes!F16</f>
        <v>Acc22</v>
      </c>
      <c r="G16">
        <f>Oxydes!G16</f>
        <v>0</v>
      </c>
      <c r="I16" s="5">
        <f t="shared" si="3"/>
        <v>1.8848011185161948</v>
      </c>
      <c r="J16" s="5">
        <f t="shared" si="4"/>
        <v>0</v>
      </c>
      <c r="K16" s="5">
        <f>4*'Atomic amounts'!K16/'Atomic amounts'!$K16</f>
        <v>4</v>
      </c>
      <c r="L16" s="5">
        <f>4*'Atomic amounts'!L16/'Atomic amounts'!$K16</f>
        <v>0.74414368115051888</v>
      </c>
      <c r="M16" s="5">
        <f>4*'Atomic amounts'!M16/'Atomic amounts'!$K16</f>
        <v>3.0465275279518651E-2</v>
      </c>
      <c r="N16" s="5">
        <f>4*'Atomic amounts'!N16/'Atomic amounts'!$K16</f>
        <v>0.17733203314058962</v>
      </c>
      <c r="O16" s="5">
        <f>4*'Atomic amounts'!O16/'Atomic amounts'!$K16</f>
        <v>0</v>
      </c>
      <c r="P16" s="5">
        <f>4*'Atomic amounts'!P16/'Atomic amounts'!$K16</f>
        <v>0</v>
      </c>
      <c r="Q16" s="5">
        <f>4*'Atomic amounts'!Q16/'Atomic amounts'!$K16</f>
        <v>0</v>
      </c>
      <c r="R16" s="5">
        <f>4*'Atomic amounts'!R16/'Atomic amounts'!$K16</f>
        <v>1.8848011185161948</v>
      </c>
      <c r="S16" s="5">
        <f>4*'Atomic amounts'!S16/'Atomic amounts'!$K16</f>
        <v>3.8043134220297883E-2</v>
      </c>
      <c r="T16" s="5">
        <f>4*'Atomic amounts'!T16/'Atomic amounts'!$K16</f>
        <v>0</v>
      </c>
      <c r="U16" s="5">
        <f>4*'Atomic amounts'!U16/'Atomic amounts'!$K16</f>
        <v>0</v>
      </c>
      <c r="V16" s="5">
        <f>4*'Atomic amounts'!V16/'Atomic amounts'!$K16</f>
        <v>0</v>
      </c>
      <c r="W16" s="5">
        <f>4*'Atomic amounts'!W16/'Atomic amounts'!$K16</f>
        <v>0</v>
      </c>
      <c r="X16" s="5">
        <f>4*'Atomic amounts'!X16/'Atomic amounts'!$K16</f>
        <v>0</v>
      </c>
      <c r="Y16" s="5">
        <f>4*'Atomic amounts'!Y16/'Atomic amounts'!$K16</f>
        <v>0</v>
      </c>
      <c r="Z16" s="5">
        <f>4*'Atomic amounts'!Z16/'Atomic amounts'!$K16</f>
        <v>0</v>
      </c>
      <c r="AA16" s="5">
        <f>4*'Atomic amounts'!AA16/'Atomic amounts'!$K16</f>
        <v>0</v>
      </c>
      <c r="AB16" s="5">
        <f>4*'Atomic amounts'!AB16/'Atomic amounts'!$K16</f>
        <v>0</v>
      </c>
      <c r="AC16" s="5">
        <f>4*'Atomic amounts'!AC16/'Atomic amounts'!$K16</f>
        <v>0</v>
      </c>
      <c r="AD16" s="5">
        <f>4*'Atomic amounts'!AD16/'Atomic amounts'!$K16</f>
        <v>0</v>
      </c>
      <c r="AE16" s="5">
        <f>4*'Atomic amounts'!AE16/'Atomic amounts'!$K16</f>
        <v>0</v>
      </c>
      <c r="AF16" s="5">
        <f>4*'Atomic amounts'!AF16/'Atomic amounts'!$K16</f>
        <v>0</v>
      </c>
      <c r="AG16" s="5">
        <f>4*'Atomic amounts'!AG16/'Atomic amounts'!$K16</f>
        <v>0</v>
      </c>
      <c r="AH16" s="5">
        <f>4*'Atomic amounts'!AH16/'Atomic amounts'!$K16</f>
        <v>0</v>
      </c>
      <c r="AI16" s="5">
        <f>4*'Atomic amounts'!AI16/'Atomic amounts'!$K16</f>
        <v>0</v>
      </c>
      <c r="AJ16" s="5">
        <f>4*'Atomic amounts'!AJ16/'Atomic amounts'!$K16</f>
        <v>0</v>
      </c>
      <c r="AK16" s="5">
        <f>4*'Atomic amounts'!AK16/'Atomic amounts'!$K16</f>
        <v>0</v>
      </c>
      <c r="AL16" s="5">
        <f>4*'Atomic amounts'!AL16/'Atomic amounts'!$K16</f>
        <v>0</v>
      </c>
      <c r="AM16" s="5">
        <f>4*'Atomic amounts'!AM16/'Atomic amounts'!$K16</f>
        <v>0</v>
      </c>
      <c r="AN16" s="5">
        <f>4*'Atomic amounts'!AN16/'Atomic amounts'!$K16</f>
        <v>4.2479422708309837E-2</v>
      </c>
      <c r="AO16" s="5">
        <f>4*'Atomic amounts'!AO16/'Atomic amounts'!$K16</f>
        <v>0</v>
      </c>
      <c r="AP16" s="5">
        <f>4*'Atomic amounts'!AP16/'Atomic amounts'!$K16</f>
        <v>0</v>
      </c>
      <c r="AQ16" s="5">
        <f>4*'Atomic amounts'!AQ16/'Atomic amounts'!$K16</f>
        <v>0</v>
      </c>
      <c r="AR16" s="5">
        <f>4*'Atomic amounts'!AR16/'Atomic amounts'!$K16</f>
        <v>0</v>
      </c>
      <c r="AS16" s="5">
        <f>4*'Atomic amounts'!AS16/'Atomic amounts'!$K16</f>
        <v>0</v>
      </c>
      <c r="AT16" s="5">
        <f>4*'Atomic amounts'!AT16/'Atomic amounts'!$K16</f>
        <v>0.22457526518575879</v>
      </c>
      <c r="AU16" s="5">
        <f>4*'Atomic amounts'!AU16/'Atomic amounts'!$K16</f>
        <v>0</v>
      </c>
      <c r="AV16" s="5">
        <f t="shared" si="5"/>
        <v>7.1418399302011872</v>
      </c>
    </row>
    <row r="17" spans="1:48" x14ac:dyDescent="0.3">
      <c r="A17" t="str">
        <f>Oxydes!A17</f>
        <v>Plechov et al., 2023</v>
      </c>
      <c r="B17" t="str">
        <f>Oxydes!B17</f>
        <v>low</v>
      </c>
      <c r="C17" t="str">
        <f>Oxydes!C17</f>
        <v>Murun, Kedroviy massif, karite</v>
      </c>
      <c r="D17" t="str">
        <f>Oxydes!D17</f>
        <v>narsarsukite</v>
      </c>
      <c r="E17" t="str">
        <f>Oxydes!E17</f>
        <v>FMM_FN669</v>
      </c>
      <c r="F17" t="str">
        <f>Oxydes!F17</f>
        <v>Acc23</v>
      </c>
      <c r="G17">
        <f>Oxydes!G17</f>
        <v>0</v>
      </c>
      <c r="I17" s="5">
        <f t="shared" si="3"/>
        <v>1.9193450107226773</v>
      </c>
      <c r="J17" s="5">
        <f t="shared" si="4"/>
        <v>0</v>
      </c>
      <c r="K17" s="5">
        <f>4*'Atomic amounts'!K17/'Atomic amounts'!$K17</f>
        <v>4</v>
      </c>
      <c r="L17" s="5">
        <f>4*'Atomic amounts'!L17/'Atomic amounts'!$K17</f>
        <v>0.74520590052091618</v>
      </c>
      <c r="M17" s="5">
        <f>4*'Atomic amounts'!M17/'Atomic amounts'!$K17</f>
        <v>2.8615722484771244E-2</v>
      </c>
      <c r="N17" s="5">
        <f>4*'Atomic amounts'!N17/'Atomic amounts'!$K17</f>
        <v>0.17904217458456528</v>
      </c>
      <c r="O17" s="5">
        <f>4*'Atomic amounts'!O17/'Atomic amounts'!$K17</f>
        <v>0</v>
      </c>
      <c r="P17" s="5">
        <f>4*'Atomic amounts'!P17/'Atomic amounts'!$K17</f>
        <v>0</v>
      </c>
      <c r="Q17" s="5">
        <f>4*'Atomic amounts'!Q17/'Atomic amounts'!$K17</f>
        <v>0</v>
      </c>
      <c r="R17" s="5">
        <f>4*'Atomic amounts'!R17/'Atomic amounts'!$K17</f>
        <v>1.9193450107226773</v>
      </c>
      <c r="S17" s="5">
        <f>4*'Atomic amounts'!S17/'Atomic amounts'!$K17</f>
        <v>3.6532830736601844E-2</v>
      </c>
      <c r="T17" s="5">
        <f>4*'Atomic amounts'!T17/'Atomic amounts'!$K17</f>
        <v>0</v>
      </c>
      <c r="U17" s="5">
        <f>4*'Atomic amounts'!U17/'Atomic amounts'!$K17</f>
        <v>0</v>
      </c>
      <c r="V17" s="5">
        <f>4*'Atomic amounts'!V17/'Atomic amounts'!$K17</f>
        <v>0</v>
      </c>
      <c r="W17" s="5">
        <f>4*'Atomic amounts'!W17/'Atomic amounts'!$K17</f>
        <v>0</v>
      </c>
      <c r="X17" s="5">
        <f>4*'Atomic amounts'!X17/'Atomic amounts'!$K17</f>
        <v>0</v>
      </c>
      <c r="Y17" s="5">
        <f>4*'Atomic amounts'!Y17/'Atomic amounts'!$K17</f>
        <v>0</v>
      </c>
      <c r="Z17" s="5">
        <f>4*'Atomic amounts'!Z17/'Atomic amounts'!$K17</f>
        <v>0</v>
      </c>
      <c r="AA17" s="5">
        <f>4*'Atomic amounts'!AA17/'Atomic amounts'!$K17</f>
        <v>0</v>
      </c>
      <c r="AB17" s="5">
        <f>4*'Atomic amounts'!AB17/'Atomic amounts'!$K17</f>
        <v>0</v>
      </c>
      <c r="AC17" s="5">
        <f>4*'Atomic amounts'!AC17/'Atomic amounts'!$K17</f>
        <v>0</v>
      </c>
      <c r="AD17" s="5">
        <f>4*'Atomic amounts'!AD17/'Atomic amounts'!$K17</f>
        <v>0</v>
      </c>
      <c r="AE17" s="5">
        <f>4*'Atomic amounts'!AE17/'Atomic amounts'!$K17</f>
        <v>0</v>
      </c>
      <c r="AF17" s="5">
        <f>4*'Atomic amounts'!AF17/'Atomic amounts'!$K17</f>
        <v>0</v>
      </c>
      <c r="AG17" s="5">
        <f>4*'Atomic amounts'!AG17/'Atomic amounts'!$K17</f>
        <v>0</v>
      </c>
      <c r="AH17" s="5">
        <f>4*'Atomic amounts'!AH17/'Atomic amounts'!$K17</f>
        <v>0</v>
      </c>
      <c r="AI17" s="5">
        <f>4*'Atomic amounts'!AI17/'Atomic amounts'!$K17</f>
        <v>0</v>
      </c>
      <c r="AJ17" s="5">
        <f>4*'Atomic amounts'!AJ17/'Atomic amounts'!$K17</f>
        <v>0</v>
      </c>
      <c r="AK17" s="5">
        <f>4*'Atomic amounts'!AK17/'Atomic amounts'!$K17</f>
        <v>0</v>
      </c>
      <c r="AL17" s="5">
        <f>4*'Atomic amounts'!AL17/'Atomic amounts'!$K17</f>
        <v>0</v>
      </c>
      <c r="AM17" s="5">
        <f>4*'Atomic amounts'!AM17/'Atomic amounts'!$K17</f>
        <v>0</v>
      </c>
      <c r="AN17" s="5">
        <f>4*'Atomic amounts'!AN17/'Atomic amounts'!$K17</f>
        <v>4.0202765113057301E-2</v>
      </c>
      <c r="AO17" s="5">
        <f>4*'Atomic amounts'!AO17/'Atomic amounts'!$K17</f>
        <v>0</v>
      </c>
      <c r="AP17" s="5">
        <f>4*'Atomic amounts'!AP17/'Atomic amounts'!$K17</f>
        <v>0</v>
      </c>
      <c r="AQ17" s="5">
        <f>4*'Atomic amounts'!AQ17/'Atomic amounts'!$K17</f>
        <v>0</v>
      </c>
      <c r="AR17" s="5">
        <f>4*'Atomic amounts'!AR17/'Atomic amounts'!$K17</f>
        <v>0</v>
      </c>
      <c r="AS17" s="5">
        <f>4*'Atomic amounts'!AS17/'Atomic amounts'!$K17</f>
        <v>0</v>
      </c>
      <c r="AT17" s="5">
        <f>4*'Atomic amounts'!AT17/'Atomic amounts'!$K17</f>
        <v>0.24180834931395126</v>
      </c>
      <c r="AU17" s="5">
        <f>4*'Atomic amounts'!AU17/'Atomic amounts'!$K17</f>
        <v>0</v>
      </c>
      <c r="AV17" s="5">
        <f t="shared" si="5"/>
        <v>7.1907527534765396</v>
      </c>
    </row>
    <row r="18" spans="1:48" x14ac:dyDescent="0.3">
      <c r="A18" t="str">
        <f>Oxydes!A18</f>
        <v>Plechov et al., 2023</v>
      </c>
      <c r="B18" t="str">
        <f>Oxydes!B18</f>
        <v>low</v>
      </c>
      <c r="C18" t="str">
        <f>Oxydes!C18</f>
        <v>Murun, Kedroviy massif, karite</v>
      </c>
      <c r="D18" t="str">
        <f>Oxydes!D18</f>
        <v>narsarsukite</v>
      </c>
      <c r="E18" t="str">
        <f>Oxydes!E18</f>
        <v>FMM_FN669</v>
      </c>
      <c r="F18" t="str">
        <f>Oxydes!F18</f>
        <v>Acc36</v>
      </c>
      <c r="G18">
        <f>Oxydes!G18</f>
        <v>0</v>
      </c>
      <c r="I18" s="5">
        <f t="shared" si="3"/>
        <v>1.8771709445898823</v>
      </c>
      <c r="J18" s="5">
        <f t="shared" si="4"/>
        <v>0</v>
      </c>
      <c r="K18" s="5">
        <f>4*'Atomic amounts'!K18/'Atomic amounts'!$K18</f>
        <v>4</v>
      </c>
      <c r="L18" s="5">
        <f>4*'Atomic amounts'!L18/'Atomic amounts'!$K18</f>
        <v>0.74965120696676724</v>
      </c>
      <c r="M18" s="5">
        <f>4*'Atomic amounts'!M18/'Atomic amounts'!$K18</f>
        <v>2.5037491887542156E-2</v>
      </c>
      <c r="N18" s="5">
        <f>4*'Atomic amounts'!N18/'Atomic amounts'!$K18</f>
        <v>0.1736251311362233</v>
      </c>
      <c r="O18" s="5">
        <f>4*'Atomic amounts'!O18/'Atomic amounts'!$K18</f>
        <v>0</v>
      </c>
      <c r="P18" s="5">
        <f>4*'Atomic amounts'!P18/'Atomic amounts'!$K18</f>
        <v>0</v>
      </c>
      <c r="Q18" s="5">
        <f>4*'Atomic amounts'!Q18/'Atomic amounts'!$K18</f>
        <v>0</v>
      </c>
      <c r="R18" s="5">
        <f>4*'Atomic amounts'!R18/'Atomic amounts'!$K18</f>
        <v>1.8771709445898823</v>
      </c>
      <c r="S18" s="5">
        <f>4*'Atomic amounts'!S18/'Atomic amounts'!$K18</f>
        <v>5.1834505201952992E-2</v>
      </c>
      <c r="T18" s="5">
        <f>4*'Atomic amounts'!T18/'Atomic amounts'!$K18</f>
        <v>0</v>
      </c>
      <c r="U18" s="5">
        <f>4*'Atomic amounts'!U18/'Atomic amounts'!$K18</f>
        <v>0</v>
      </c>
      <c r="V18" s="5">
        <f>4*'Atomic amounts'!V18/'Atomic amounts'!$K18</f>
        <v>0</v>
      </c>
      <c r="W18" s="5">
        <f>4*'Atomic amounts'!W18/'Atomic amounts'!$K18</f>
        <v>0</v>
      </c>
      <c r="X18" s="5">
        <f>4*'Atomic amounts'!X18/'Atomic amounts'!$K18</f>
        <v>0</v>
      </c>
      <c r="Y18" s="5">
        <f>4*'Atomic amounts'!Y18/'Atomic amounts'!$K18</f>
        <v>0</v>
      </c>
      <c r="Z18" s="5">
        <f>4*'Atomic amounts'!Z18/'Atomic amounts'!$K18</f>
        <v>0</v>
      </c>
      <c r="AA18" s="5">
        <f>4*'Atomic amounts'!AA18/'Atomic amounts'!$K18</f>
        <v>0</v>
      </c>
      <c r="AB18" s="5">
        <f>4*'Atomic amounts'!AB18/'Atomic amounts'!$K18</f>
        <v>0</v>
      </c>
      <c r="AC18" s="5">
        <f>4*'Atomic amounts'!AC18/'Atomic amounts'!$K18</f>
        <v>0</v>
      </c>
      <c r="AD18" s="5">
        <f>4*'Atomic amounts'!AD18/'Atomic amounts'!$K18</f>
        <v>0</v>
      </c>
      <c r="AE18" s="5">
        <f>4*'Atomic amounts'!AE18/'Atomic amounts'!$K18</f>
        <v>0</v>
      </c>
      <c r="AF18" s="5">
        <f>4*'Atomic amounts'!AF18/'Atomic amounts'!$K18</f>
        <v>0</v>
      </c>
      <c r="AG18" s="5">
        <f>4*'Atomic amounts'!AG18/'Atomic amounts'!$K18</f>
        <v>0</v>
      </c>
      <c r="AH18" s="5">
        <f>4*'Atomic amounts'!AH18/'Atomic amounts'!$K18</f>
        <v>0</v>
      </c>
      <c r="AI18" s="5">
        <f>4*'Atomic amounts'!AI18/'Atomic amounts'!$K18</f>
        <v>0</v>
      </c>
      <c r="AJ18" s="5">
        <f>4*'Atomic amounts'!AJ18/'Atomic amounts'!$K18</f>
        <v>0</v>
      </c>
      <c r="AK18" s="5">
        <f>4*'Atomic amounts'!AK18/'Atomic amounts'!$K18</f>
        <v>0</v>
      </c>
      <c r="AL18" s="5">
        <f>4*'Atomic amounts'!AL18/'Atomic amounts'!$K18</f>
        <v>0</v>
      </c>
      <c r="AM18" s="5">
        <f>4*'Atomic amounts'!AM18/'Atomic amounts'!$K18</f>
        <v>0</v>
      </c>
      <c r="AN18" s="5">
        <f>4*'Atomic amounts'!AN18/'Atomic amounts'!$K18</f>
        <v>4.8788506341658953E-2</v>
      </c>
      <c r="AO18" s="5">
        <f>4*'Atomic amounts'!AO18/'Atomic amounts'!$K18</f>
        <v>0</v>
      </c>
      <c r="AP18" s="5">
        <f>4*'Atomic amounts'!AP18/'Atomic amounts'!$K18</f>
        <v>0</v>
      </c>
      <c r="AQ18" s="5">
        <f>4*'Atomic amounts'!AQ18/'Atomic amounts'!$K18</f>
        <v>0</v>
      </c>
      <c r="AR18" s="5">
        <f>4*'Atomic amounts'!AR18/'Atomic amounts'!$K18</f>
        <v>0</v>
      </c>
      <c r="AS18" s="5">
        <f>4*'Atomic amounts'!AS18/'Atomic amounts'!$K18</f>
        <v>0</v>
      </c>
      <c r="AT18" s="5">
        <f>4*'Atomic amounts'!AT18/'Atomic amounts'!$K18</f>
        <v>0.250999442888449</v>
      </c>
      <c r="AU18" s="5">
        <f>4*'Atomic amounts'!AU18/'Atomic amounts'!$K18</f>
        <v>0</v>
      </c>
      <c r="AV18" s="5">
        <f t="shared" si="5"/>
        <v>7.177107229012476</v>
      </c>
    </row>
    <row r="19" spans="1:48" x14ac:dyDescent="0.3">
      <c r="A19" t="str">
        <f>Oxydes!A19</f>
        <v>Plechov et al., 2023</v>
      </c>
      <c r="B19" t="str">
        <f>Oxydes!B19</f>
        <v>low</v>
      </c>
      <c r="C19" t="str">
        <f>Oxydes!C19</f>
        <v>Murun, Kedroviy massif, karite</v>
      </c>
      <c r="D19" t="str">
        <f>Oxydes!D19</f>
        <v>dalyite</v>
      </c>
      <c r="E19" t="str">
        <f>Oxydes!E19</f>
        <v>FMM_FN669</v>
      </c>
      <c r="F19" t="str">
        <f>Oxydes!F19</f>
        <v>Acc12</v>
      </c>
      <c r="G19">
        <f>Oxydes!G19</f>
        <v>0</v>
      </c>
      <c r="I19" s="5">
        <f t="shared" ref="I19:I24" si="6">Q19+R19</f>
        <v>0</v>
      </c>
      <c r="J19" s="5">
        <f t="shared" ref="J19:J24" si="7">SUM(U19,Z19:AM19,AQ19,AR19)</f>
        <v>0</v>
      </c>
      <c r="K19" s="5">
        <f>6*'Atomic amounts'!K19/'Atomic amounts'!$K19</f>
        <v>6</v>
      </c>
      <c r="L19" s="5">
        <f>6*'Atomic amounts'!L19/'Atomic amounts'!$K19</f>
        <v>4.2812029552480126E-2</v>
      </c>
      <c r="M19" s="5">
        <f>6*'Atomic amounts'!M19/'Atomic amounts'!$K19</f>
        <v>0</v>
      </c>
      <c r="N19" s="5">
        <f>6*'Atomic amounts'!N19/'Atomic amounts'!$K19</f>
        <v>0</v>
      </c>
      <c r="O19" s="5">
        <f>6*'Atomic amounts'!O19/'Atomic amounts'!$K19</f>
        <v>0</v>
      </c>
      <c r="P19" s="5">
        <f>6*'Atomic amounts'!P19/'Atomic amounts'!$K19</f>
        <v>0</v>
      </c>
      <c r="Q19" s="5">
        <f>6*'Atomic amounts'!Q19/'Atomic amounts'!$K19</f>
        <v>0</v>
      </c>
      <c r="R19" s="5">
        <f>6*'Atomic amounts'!R19/'Atomic amounts'!$K19</f>
        <v>0</v>
      </c>
      <c r="S19" s="5">
        <f>6*'Atomic amounts'!S19/'Atomic amounts'!$K19</f>
        <v>2.0036929610383272</v>
      </c>
      <c r="T19" s="5">
        <f>6*'Atomic amounts'!T19/'Atomic amounts'!$K19</f>
        <v>0</v>
      </c>
      <c r="U19" s="5">
        <f>6*'Atomic amounts'!U19/'Atomic amounts'!$K19</f>
        <v>0</v>
      </c>
      <c r="V19" s="5">
        <f>6*'Atomic amounts'!V19/'Atomic amounts'!$K19</f>
        <v>0</v>
      </c>
      <c r="W19" s="5">
        <f>6*'Atomic amounts'!W19/'Atomic amounts'!$K19</f>
        <v>0</v>
      </c>
      <c r="X19" s="5">
        <f>6*'Atomic amounts'!X19/'Atomic amounts'!$K19</f>
        <v>0</v>
      </c>
      <c r="Y19" s="5">
        <f>6*'Atomic amounts'!Y19/'Atomic amounts'!$K19</f>
        <v>0</v>
      </c>
      <c r="Z19" s="5">
        <f>6*'Atomic amounts'!Z19/'Atomic amounts'!$K19</f>
        <v>0</v>
      </c>
      <c r="AA19" s="5">
        <f>6*'Atomic amounts'!AA19/'Atomic amounts'!$K19</f>
        <v>0</v>
      </c>
      <c r="AB19" s="5">
        <f>6*'Atomic amounts'!AB19/'Atomic amounts'!$K19</f>
        <v>0</v>
      </c>
      <c r="AC19" s="5">
        <f>6*'Atomic amounts'!AC19/'Atomic amounts'!$K19</f>
        <v>0</v>
      </c>
      <c r="AD19" s="5">
        <f>6*'Atomic amounts'!AD19/'Atomic amounts'!$K19</f>
        <v>0</v>
      </c>
      <c r="AE19" s="5">
        <f>6*'Atomic amounts'!AE19/'Atomic amounts'!$K19</f>
        <v>0</v>
      </c>
      <c r="AF19" s="5">
        <f>6*'Atomic amounts'!AF19/'Atomic amounts'!$K19</f>
        <v>0</v>
      </c>
      <c r="AG19" s="5">
        <f>6*'Atomic amounts'!AG19/'Atomic amounts'!$K19</f>
        <v>0</v>
      </c>
      <c r="AH19" s="5">
        <f>6*'Atomic amounts'!AH19/'Atomic amounts'!$K19</f>
        <v>0</v>
      </c>
      <c r="AI19" s="5">
        <f>6*'Atomic amounts'!AI19/'Atomic amounts'!$K19</f>
        <v>0</v>
      </c>
      <c r="AJ19" s="5">
        <f>6*'Atomic amounts'!AJ19/'Atomic amounts'!$K19</f>
        <v>0</v>
      </c>
      <c r="AK19" s="5">
        <f>6*'Atomic amounts'!AK19/'Atomic amounts'!$K19</f>
        <v>0</v>
      </c>
      <c r="AL19" s="5">
        <f>6*'Atomic amounts'!AL19/'Atomic amounts'!$K19</f>
        <v>0</v>
      </c>
      <c r="AM19" s="5">
        <f>6*'Atomic amounts'!AM19/'Atomic amounts'!$K19</f>
        <v>0</v>
      </c>
      <c r="AN19" s="5">
        <f>6*'Atomic amounts'!AN19/'Atomic amounts'!$K19</f>
        <v>0.94286078569353482</v>
      </c>
      <c r="AO19" s="5">
        <f>6*'Atomic amounts'!AO19/'Atomic amounts'!$K19</f>
        <v>0</v>
      </c>
      <c r="AP19" s="5">
        <f>6*'Atomic amounts'!AP19/'Atomic amounts'!$K19</f>
        <v>0</v>
      </c>
      <c r="AQ19" s="5">
        <f>6*'Atomic amounts'!AQ19/'Atomic amounts'!$K19</f>
        <v>0</v>
      </c>
      <c r="AR19" s="5">
        <f>6*'Atomic amounts'!AR19/'Atomic amounts'!$K19</f>
        <v>0</v>
      </c>
      <c r="AS19" s="5">
        <f>6*'Atomic amounts'!AS19/'Atomic amounts'!$K19</f>
        <v>0</v>
      </c>
      <c r="AT19" s="5">
        <f>6*'Atomic amounts'!AT19/'Atomic amounts'!$K19</f>
        <v>0</v>
      </c>
      <c r="AU19" s="5">
        <f>6*'Atomic amounts'!AU19/'Atomic amounts'!$K19</f>
        <v>0</v>
      </c>
      <c r="AV19" s="5">
        <f t="shared" ref="AV19:AV24" si="8">SUM(K19:AU19)</f>
        <v>8.9893657762843429</v>
      </c>
    </row>
    <row r="20" spans="1:48" x14ac:dyDescent="0.3">
      <c r="A20" t="str">
        <f>Oxydes!A20</f>
        <v>Plechov et al., 2023</v>
      </c>
      <c r="B20" t="str">
        <f>Oxydes!B20</f>
        <v>low</v>
      </c>
      <c r="C20" t="str">
        <f>Oxydes!C20</f>
        <v>Murun, Kedroviy massif, karite</v>
      </c>
      <c r="D20" t="str">
        <f>Oxydes!D20</f>
        <v>dalyite</v>
      </c>
      <c r="E20" t="str">
        <f>Oxydes!E20</f>
        <v>FMM_FN669</v>
      </c>
      <c r="F20" t="str">
        <f>Oxydes!F20</f>
        <v>Acc13</v>
      </c>
      <c r="G20">
        <f>Oxydes!G20</f>
        <v>0</v>
      </c>
      <c r="I20" s="5">
        <f t="shared" si="6"/>
        <v>0</v>
      </c>
      <c r="J20" s="5">
        <f t="shared" si="7"/>
        <v>0</v>
      </c>
      <c r="K20" s="5">
        <f>6*'Atomic amounts'!K20/'Atomic amounts'!$K20</f>
        <v>5.9999999999999991</v>
      </c>
      <c r="L20" s="5">
        <f>6*'Atomic amounts'!L20/'Atomic amounts'!$K20</f>
        <v>1.6205678608624971E-2</v>
      </c>
      <c r="M20" s="5">
        <f>6*'Atomic amounts'!M20/'Atomic amounts'!$K20</f>
        <v>0</v>
      </c>
      <c r="N20" s="5">
        <f>6*'Atomic amounts'!N20/'Atomic amounts'!$K20</f>
        <v>0</v>
      </c>
      <c r="O20" s="5">
        <f>6*'Atomic amounts'!O20/'Atomic amounts'!$K20</f>
        <v>0</v>
      </c>
      <c r="P20" s="5">
        <f>6*'Atomic amounts'!P20/'Atomic amounts'!$K20</f>
        <v>0</v>
      </c>
      <c r="Q20" s="5">
        <f>6*'Atomic amounts'!Q20/'Atomic amounts'!$K20</f>
        <v>0</v>
      </c>
      <c r="R20" s="5">
        <f>6*'Atomic amounts'!R20/'Atomic amounts'!$K20</f>
        <v>0</v>
      </c>
      <c r="S20" s="5">
        <f>6*'Atomic amounts'!S20/'Atomic amounts'!$K20</f>
        <v>2.0206409096050604</v>
      </c>
      <c r="T20" s="5">
        <f>6*'Atomic amounts'!T20/'Atomic amounts'!$K20</f>
        <v>0</v>
      </c>
      <c r="U20" s="5">
        <f>6*'Atomic amounts'!U20/'Atomic amounts'!$K20</f>
        <v>0</v>
      </c>
      <c r="V20" s="5">
        <f>6*'Atomic amounts'!V20/'Atomic amounts'!$K20</f>
        <v>0</v>
      </c>
      <c r="W20" s="5">
        <f>6*'Atomic amounts'!W20/'Atomic amounts'!$K20</f>
        <v>0</v>
      </c>
      <c r="X20" s="5">
        <f>6*'Atomic amounts'!X20/'Atomic amounts'!$K20</f>
        <v>0</v>
      </c>
      <c r="Y20" s="5">
        <f>6*'Atomic amounts'!Y20/'Atomic amounts'!$K20</f>
        <v>0</v>
      </c>
      <c r="Z20" s="5">
        <f>6*'Atomic amounts'!Z20/'Atomic amounts'!$K20</f>
        <v>0</v>
      </c>
      <c r="AA20" s="5">
        <f>6*'Atomic amounts'!AA20/'Atomic amounts'!$K20</f>
        <v>0</v>
      </c>
      <c r="AB20" s="5">
        <f>6*'Atomic amounts'!AB20/'Atomic amounts'!$K20</f>
        <v>0</v>
      </c>
      <c r="AC20" s="5">
        <f>6*'Atomic amounts'!AC20/'Atomic amounts'!$K20</f>
        <v>0</v>
      </c>
      <c r="AD20" s="5">
        <f>6*'Atomic amounts'!AD20/'Atomic amounts'!$K20</f>
        <v>0</v>
      </c>
      <c r="AE20" s="5">
        <f>6*'Atomic amounts'!AE20/'Atomic amounts'!$K20</f>
        <v>0</v>
      </c>
      <c r="AF20" s="5">
        <f>6*'Atomic amounts'!AF20/'Atomic amounts'!$K20</f>
        <v>0</v>
      </c>
      <c r="AG20" s="5">
        <f>6*'Atomic amounts'!AG20/'Atomic amounts'!$K20</f>
        <v>0</v>
      </c>
      <c r="AH20" s="5">
        <f>6*'Atomic amounts'!AH20/'Atomic amounts'!$K20</f>
        <v>0</v>
      </c>
      <c r="AI20" s="5">
        <f>6*'Atomic amounts'!AI20/'Atomic amounts'!$K20</f>
        <v>0</v>
      </c>
      <c r="AJ20" s="5">
        <f>6*'Atomic amounts'!AJ20/'Atomic amounts'!$K20</f>
        <v>0</v>
      </c>
      <c r="AK20" s="5">
        <f>6*'Atomic amounts'!AK20/'Atomic amounts'!$K20</f>
        <v>0</v>
      </c>
      <c r="AL20" s="5">
        <f>6*'Atomic amounts'!AL20/'Atomic amounts'!$K20</f>
        <v>0</v>
      </c>
      <c r="AM20" s="5">
        <f>6*'Atomic amounts'!AM20/'Atomic amounts'!$K20</f>
        <v>0</v>
      </c>
      <c r="AN20" s="5">
        <f>6*'Atomic amounts'!AN20/'Atomic amounts'!$K20</f>
        <v>0.96808522134848984</v>
      </c>
      <c r="AO20" s="5">
        <f>6*'Atomic amounts'!AO20/'Atomic amounts'!$K20</f>
        <v>0</v>
      </c>
      <c r="AP20" s="5">
        <f>6*'Atomic amounts'!AP20/'Atomic amounts'!$K20</f>
        <v>0</v>
      </c>
      <c r="AQ20" s="5">
        <f>6*'Atomic amounts'!AQ20/'Atomic amounts'!$K20</f>
        <v>0</v>
      </c>
      <c r="AR20" s="5">
        <f>6*'Atomic amounts'!AR20/'Atomic amounts'!$K20</f>
        <v>0</v>
      </c>
      <c r="AS20" s="5">
        <f>6*'Atomic amounts'!AS20/'Atomic amounts'!$K20</f>
        <v>0</v>
      </c>
      <c r="AT20" s="5">
        <f>6*'Atomic amounts'!AT20/'Atomic amounts'!$K20</f>
        <v>0</v>
      </c>
      <c r="AU20" s="5">
        <f>6*'Atomic amounts'!AU20/'Atomic amounts'!$K20</f>
        <v>0</v>
      </c>
      <c r="AV20" s="5">
        <f t="shared" si="8"/>
        <v>9.0049318095621746</v>
      </c>
    </row>
    <row r="21" spans="1:48" x14ac:dyDescent="0.3">
      <c r="A21" t="str">
        <f>Oxydes!A21</f>
        <v>Plechov et al., 2023</v>
      </c>
      <c r="B21" t="str">
        <f>Oxydes!B21</f>
        <v>low</v>
      </c>
      <c r="C21" t="str">
        <f>Oxydes!C21</f>
        <v>Murun, Kedroviy massif, karite</v>
      </c>
      <c r="D21" t="str">
        <f>Oxydes!D21</f>
        <v>dalyite</v>
      </c>
      <c r="E21" t="str">
        <f>Oxydes!E21</f>
        <v>FMM_FN669</v>
      </c>
      <c r="F21" t="str">
        <f>Oxydes!F21</f>
        <v>Acc21</v>
      </c>
      <c r="G21">
        <f>Oxydes!G21</f>
        <v>0</v>
      </c>
      <c r="I21" s="5">
        <f t="shared" si="6"/>
        <v>0</v>
      </c>
      <c r="J21" s="5">
        <f t="shared" si="7"/>
        <v>0</v>
      </c>
      <c r="K21" s="5">
        <f>6*'Atomic amounts'!K21/'Atomic amounts'!$K21</f>
        <v>6</v>
      </c>
      <c r="L21" s="5">
        <f>6*'Atomic amounts'!L21/'Atomic amounts'!$K21</f>
        <v>0</v>
      </c>
      <c r="M21" s="5">
        <f>6*'Atomic amounts'!M21/'Atomic amounts'!$K21</f>
        <v>0</v>
      </c>
      <c r="N21" s="5">
        <f>6*'Atomic amounts'!N21/'Atomic amounts'!$K21</f>
        <v>0</v>
      </c>
      <c r="O21" s="5">
        <f>6*'Atomic amounts'!O21/'Atomic amounts'!$K21</f>
        <v>0</v>
      </c>
      <c r="P21" s="5">
        <f>6*'Atomic amounts'!P21/'Atomic amounts'!$K21</f>
        <v>0</v>
      </c>
      <c r="Q21" s="5">
        <f>6*'Atomic amounts'!Q21/'Atomic amounts'!$K21</f>
        <v>0</v>
      </c>
      <c r="R21" s="5">
        <f>6*'Atomic amounts'!R21/'Atomic amounts'!$K21</f>
        <v>0</v>
      </c>
      <c r="S21" s="5">
        <f>6*'Atomic amounts'!S21/'Atomic amounts'!$K21</f>
        <v>2.0142579073108928</v>
      </c>
      <c r="T21" s="5">
        <f>6*'Atomic amounts'!T21/'Atomic amounts'!$K21</f>
        <v>0</v>
      </c>
      <c r="U21" s="5">
        <f>6*'Atomic amounts'!U21/'Atomic amounts'!$K21</f>
        <v>0</v>
      </c>
      <c r="V21" s="5">
        <f>6*'Atomic amounts'!V21/'Atomic amounts'!$K21</f>
        <v>0</v>
      </c>
      <c r="W21" s="5">
        <f>6*'Atomic amounts'!W21/'Atomic amounts'!$K21</f>
        <v>0</v>
      </c>
      <c r="X21" s="5">
        <f>6*'Atomic amounts'!X21/'Atomic amounts'!$K21</f>
        <v>0</v>
      </c>
      <c r="Y21" s="5">
        <f>6*'Atomic amounts'!Y21/'Atomic amounts'!$K21</f>
        <v>0</v>
      </c>
      <c r="Z21" s="5">
        <f>6*'Atomic amounts'!Z21/'Atomic amounts'!$K21</f>
        <v>0</v>
      </c>
      <c r="AA21" s="5">
        <f>6*'Atomic amounts'!AA21/'Atomic amounts'!$K21</f>
        <v>0</v>
      </c>
      <c r="AB21" s="5">
        <f>6*'Atomic amounts'!AB21/'Atomic amounts'!$K21</f>
        <v>0</v>
      </c>
      <c r="AC21" s="5">
        <f>6*'Atomic amounts'!AC21/'Atomic amounts'!$K21</f>
        <v>0</v>
      </c>
      <c r="AD21" s="5">
        <f>6*'Atomic amounts'!AD21/'Atomic amounts'!$K21</f>
        <v>0</v>
      </c>
      <c r="AE21" s="5">
        <f>6*'Atomic amounts'!AE21/'Atomic amounts'!$K21</f>
        <v>0</v>
      </c>
      <c r="AF21" s="5">
        <f>6*'Atomic amounts'!AF21/'Atomic amounts'!$K21</f>
        <v>0</v>
      </c>
      <c r="AG21" s="5">
        <f>6*'Atomic amounts'!AG21/'Atomic amounts'!$K21</f>
        <v>0</v>
      </c>
      <c r="AH21" s="5">
        <f>6*'Atomic amounts'!AH21/'Atomic amounts'!$K21</f>
        <v>0</v>
      </c>
      <c r="AI21" s="5">
        <f>6*'Atomic amounts'!AI21/'Atomic amounts'!$K21</f>
        <v>0</v>
      </c>
      <c r="AJ21" s="5">
        <f>6*'Atomic amounts'!AJ21/'Atomic amounts'!$K21</f>
        <v>0</v>
      </c>
      <c r="AK21" s="5">
        <f>6*'Atomic amounts'!AK21/'Atomic amounts'!$K21</f>
        <v>0</v>
      </c>
      <c r="AL21" s="5">
        <f>6*'Atomic amounts'!AL21/'Atomic amounts'!$K21</f>
        <v>0</v>
      </c>
      <c r="AM21" s="5">
        <f>6*'Atomic amounts'!AM21/'Atomic amounts'!$K21</f>
        <v>0</v>
      </c>
      <c r="AN21" s="5">
        <f>6*'Atomic amounts'!AN21/'Atomic amounts'!$K21</f>
        <v>0.98454126925056984</v>
      </c>
      <c r="AO21" s="5">
        <f>6*'Atomic amounts'!AO21/'Atomic amounts'!$K21</f>
        <v>0</v>
      </c>
      <c r="AP21" s="5">
        <f>6*'Atomic amounts'!AP21/'Atomic amounts'!$K21</f>
        <v>0</v>
      </c>
      <c r="AQ21" s="5">
        <f>6*'Atomic amounts'!AQ21/'Atomic amounts'!$K21</f>
        <v>0</v>
      </c>
      <c r="AR21" s="5">
        <f>6*'Atomic amounts'!AR21/'Atomic amounts'!$K21</f>
        <v>0</v>
      </c>
      <c r="AS21" s="5">
        <f>6*'Atomic amounts'!AS21/'Atomic amounts'!$K21</f>
        <v>0</v>
      </c>
      <c r="AT21" s="5">
        <f>6*'Atomic amounts'!AT21/'Atomic amounts'!$K21</f>
        <v>0</v>
      </c>
      <c r="AU21" s="5">
        <f>6*'Atomic amounts'!AU21/'Atomic amounts'!$K21</f>
        <v>0</v>
      </c>
      <c r="AV21" s="5">
        <f t="shared" si="8"/>
        <v>8.9987991765614623</v>
      </c>
    </row>
    <row r="22" spans="1:48" x14ac:dyDescent="0.3">
      <c r="A22" t="str">
        <f>Oxydes!A22</f>
        <v>Plechov et al., 2023</v>
      </c>
      <c r="B22" t="str">
        <f>Oxydes!B22</f>
        <v>low</v>
      </c>
      <c r="C22" t="str">
        <f>Oxydes!C22</f>
        <v>Murun, Kedroviy massif, karite</v>
      </c>
      <c r="D22" t="str">
        <f>Oxydes!D22</f>
        <v>dalyite</v>
      </c>
      <c r="E22" t="str">
        <f>Oxydes!E22</f>
        <v>FMM_FN669</v>
      </c>
      <c r="F22" t="str">
        <f>Oxydes!F22</f>
        <v>Acc30</v>
      </c>
      <c r="G22">
        <f>Oxydes!G22</f>
        <v>0</v>
      </c>
      <c r="I22" s="5">
        <f t="shared" si="6"/>
        <v>0</v>
      </c>
      <c r="J22" s="5">
        <f t="shared" si="7"/>
        <v>0</v>
      </c>
      <c r="K22" s="5">
        <f>6*'Atomic amounts'!K22/'Atomic amounts'!$K22</f>
        <v>6</v>
      </c>
      <c r="L22" s="5">
        <f>6*'Atomic amounts'!L22/'Atomic amounts'!$K22</f>
        <v>0</v>
      </c>
      <c r="M22" s="5">
        <f>6*'Atomic amounts'!M22/'Atomic amounts'!$K22</f>
        <v>0</v>
      </c>
      <c r="N22" s="5">
        <f>6*'Atomic amounts'!N22/'Atomic amounts'!$K22</f>
        <v>0</v>
      </c>
      <c r="O22" s="5">
        <f>6*'Atomic amounts'!O22/'Atomic amounts'!$K22</f>
        <v>0</v>
      </c>
      <c r="P22" s="5">
        <f>6*'Atomic amounts'!P22/'Atomic amounts'!$K22</f>
        <v>0</v>
      </c>
      <c r="Q22" s="5">
        <f>6*'Atomic amounts'!Q22/'Atomic amounts'!$K22</f>
        <v>0</v>
      </c>
      <c r="R22" s="5">
        <f>6*'Atomic amounts'!R22/'Atomic amounts'!$K22</f>
        <v>0</v>
      </c>
      <c r="S22" s="5">
        <f>6*'Atomic amounts'!S22/'Atomic amounts'!$K22</f>
        <v>2.0107798705649556</v>
      </c>
      <c r="T22" s="5">
        <f>6*'Atomic amounts'!T22/'Atomic amounts'!$K22</f>
        <v>0</v>
      </c>
      <c r="U22" s="5">
        <f>6*'Atomic amounts'!U22/'Atomic amounts'!$K22</f>
        <v>0</v>
      </c>
      <c r="V22" s="5">
        <f>6*'Atomic amounts'!V22/'Atomic amounts'!$K22</f>
        <v>0</v>
      </c>
      <c r="W22" s="5">
        <f>6*'Atomic amounts'!W22/'Atomic amounts'!$K22</f>
        <v>0</v>
      </c>
      <c r="X22" s="5">
        <f>6*'Atomic amounts'!X22/'Atomic amounts'!$K22</f>
        <v>0</v>
      </c>
      <c r="Y22" s="5">
        <f>6*'Atomic amounts'!Y22/'Atomic amounts'!$K22</f>
        <v>0</v>
      </c>
      <c r="Z22" s="5">
        <f>6*'Atomic amounts'!Z22/'Atomic amounts'!$K22</f>
        <v>0</v>
      </c>
      <c r="AA22" s="5">
        <f>6*'Atomic amounts'!AA22/'Atomic amounts'!$K22</f>
        <v>0</v>
      </c>
      <c r="AB22" s="5">
        <f>6*'Atomic amounts'!AB22/'Atomic amounts'!$K22</f>
        <v>0</v>
      </c>
      <c r="AC22" s="5">
        <f>6*'Atomic amounts'!AC22/'Atomic amounts'!$K22</f>
        <v>0</v>
      </c>
      <c r="AD22" s="5">
        <f>6*'Atomic amounts'!AD22/'Atomic amounts'!$K22</f>
        <v>0</v>
      </c>
      <c r="AE22" s="5">
        <f>6*'Atomic amounts'!AE22/'Atomic amounts'!$K22</f>
        <v>0</v>
      </c>
      <c r="AF22" s="5">
        <f>6*'Atomic amounts'!AF22/'Atomic amounts'!$K22</f>
        <v>0</v>
      </c>
      <c r="AG22" s="5">
        <f>6*'Atomic amounts'!AG22/'Atomic amounts'!$K22</f>
        <v>0</v>
      </c>
      <c r="AH22" s="5">
        <f>6*'Atomic amounts'!AH22/'Atomic amounts'!$K22</f>
        <v>0</v>
      </c>
      <c r="AI22" s="5">
        <f>6*'Atomic amounts'!AI22/'Atomic amounts'!$K22</f>
        <v>0</v>
      </c>
      <c r="AJ22" s="5">
        <f>6*'Atomic amounts'!AJ22/'Atomic amounts'!$K22</f>
        <v>0</v>
      </c>
      <c r="AK22" s="5">
        <f>6*'Atomic amounts'!AK22/'Atomic amounts'!$K22</f>
        <v>0</v>
      </c>
      <c r="AL22" s="5">
        <f>6*'Atomic amounts'!AL22/'Atomic amounts'!$K22</f>
        <v>0</v>
      </c>
      <c r="AM22" s="5">
        <f>6*'Atomic amounts'!AM22/'Atomic amounts'!$K22</f>
        <v>0</v>
      </c>
      <c r="AN22" s="5">
        <f>6*'Atomic amounts'!AN22/'Atomic amounts'!$K22</f>
        <v>0.97960123275829702</v>
      </c>
      <c r="AO22" s="5">
        <f>6*'Atomic amounts'!AO22/'Atomic amounts'!$K22</f>
        <v>0</v>
      </c>
      <c r="AP22" s="5">
        <f>6*'Atomic amounts'!AP22/'Atomic amounts'!$K22</f>
        <v>0</v>
      </c>
      <c r="AQ22" s="5">
        <f>6*'Atomic amounts'!AQ22/'Atomic amounts'!$K22</f>
        <v>0</v>
      </c>
      <c r="AR22" s="5">
        <f>6*'Atomic amounts'!AR22/'Atomic amounts'!$K22</f>
        <v>0</v>
      </c>
      <c r="AS22" s="5">
        <f>6*'Atomic amounts'!AS22/'Atomic amounts'!$K22</f>
        <v>0</v>
      </c>
      <c r="AT22" s="5">
        <f>6*'Atomic amounts'!AT22/'Atomic amounts'!$K22</f>
        <v>0</v>
      </c>
      <c r="AU22" s="5">
        <f>6*'Atomic amounts'!AU22/'Atomic amounts'!$K22</f>
        <v>0</v>
      </c>
      <c r="AV22" s="5">
        <f t="shared" si="8"/>
        <v>8.9903811033232532</v>
      </c>
    </row>
    <row r="23" spans="1:48" x14ac:dyDescent="0.3">
      <c r="A23" t="str">
        <f>Oxydes!A23</f>
        <v>Plechov et al., 2023</v>
      </c>
      <c r="B23" t="str">
        <f>Oxydes!B23</f>
        <v>low</v>
      </c>
      <c r="C23" t="str">
        <f>Oxydes!C23</f>
        <v>Murun, Kedroviy massif, karite</v>
      </c>
      <c r="D23" t="str">
        <f>Oxydes!D23</f>
        <v>dalyite</v>
      </c>
      <c r="E23" t="str">
        <f>Oxydes!E23</f>
        <v>FMM_FN669</v>
      </c>
      <c r="F23" t="str">
        <f>Oxydes!F23</f>
        <v>Acc32</v>
      </c>
      <c r="G23">
        <f>Oxydes!G23</f>
        <v>0</v>
      </c>
      <c r="I23" s="5">
        <f t="shared" si="6"/>
        <v>0</v>
      </c>
      <c r="J23" s="5">
        <f t="shared" si="7"/>
        <v>0</v>
      </c>
      <c r="K23" s="5">
        <f>6*'Atomic amounts'!K23/'Atomic amounts'!$K23</f>
        <v>6</v>
      </c>
      <c r="L23" s="5">
        <f>6*'Atomic amounts'!L23/'Atomic amounts'!$K23</f>
        <v>2.4515125557508528E-2</v>
      </c>
      <c r="M23" s="5">
        <f>6*'Atomic amounts'!M23/'Atomic amounts'!$K23</f>
        <v>0</v>
      </c>
      <c r="N23" s="5">
        <f>6*'Atomic amounts'!N23/'Atomic amounts'!$K23</f>
        <v>0</v>
      </c>
      <c r="O23" s="5">
        <f>6*'Atomic amounts'!O23/'Atomic amounts'!$K23</f>
        <v>0</v>
      </c>
      <c r="P23" s="5">
        <f>6*'Atomic amounts'!P23/'Atomic amounts'!$K23</f>
        <v>0</v>
      </c>
      <c r="Q23" s="5">
        <f>6*'Atomic amounts'!Q23/'Atomic amounts'!$K23</f>
        <v>0</v>
      </c>
      <c r="R23" s="5">
        <f>6*'Atomic amounts'!R23/'Atomic amounts'!$K23</f>
        <v>0</v>
      </c>
      <c r="S23" s="5">
        <f>6*'Atomic amounts'!S23/'Atomic amounts'!$K23</f>
        <v>2.0003756645552677</v>
      </c>
      <c r="T23" s="5">
        <f>6*'Atomic amounts'!T23/'Atomic amounts'!$K23</f>
        <v>0</v>
      </c>
      <c r="U23" s="5">
        <f>6*'Atomic amounts'!U23/'Atomic amounts'!$K23</f>
        <v>0</v>
      </c>
      <c r="V23" s="5">
        <f>6*'Atomic amounts'!V23/'Atomic amounts'!$K23</f>
        <v>0</v>
      </c>
      <c r="W23" s="5">
        <f>6*'Atomic amounts'!W23/'Atomic amounts'!$K23</f>
        <v>0</v>
      </c>
      <c r="X23" s="5">
        <f>6*'Atomic amounts'!X23/'Atomic amounts'!$K23</f>
        <v>0</v>
      </c>
      <c r="Y23" s="5">
        <f>6*'Atomic amounts'!Y23/'Atomic amounts'!$K23</f>
        <v>0</v>
      </c>
      <c r="Z23" s="5">
        <f>6*'Atomic amounts'!Z23/'Atomic amounts'!$K23</f>
        <v>0</v>
      </c>
      <c r="AA23" s="5">
        <f>6*'Atomic amounts'!AA23/'Atomic amounts'!$K23</f>
        <v>0</v>
      </c>
      <c r="AB23" s="5">
        <f>6*'Atomic amounts'!AB23/'Atomic amounts'!$K23</f>
        <v>0</v>
      </c>
      <c r="AC23" s="5">
        <f>6*'Atomic amounts'!AC23/'Atomic amounts'!$K23</f>
        <v>0</v>
      </c>
      <c r="AD23" s="5">
        <f>6*'Atomic amounts'!AD23/'Atomic amounts'!$K23</f>
        <v>0</v>
      </c>
      <c r="AE23" s="5">
        <f>6*'Atomic amounts'!AE23/'Atomic amounts'!$K23</f>
        <v>0</v>
      </c>
      <c r="AF23" s="5">
        <f>6*'Atomic amounts'!AF23/'Atomic amounts'!$K23</f>
        <v>0</v>
      </c>
      <c r="AG23" s="5">
        <f>6*'Atomic amounts'!AG23/'Atomic amounts'!$K23</f>
        <v>0</v>
      </c>
      <c r="AH23" s="5">
        <f>6*'Atomic amounts'!AH23/'Atomic amounts'!$K23</f>
        <v>0</v>
      </c>
      <c r="AI23" s="5">
        <f>6*'Atomic amounts'!AI23/'Atomic amounts'!$K23</f>
        <v>0</v>
      </c>
      <c r="AJ23" s="5">
        <f>6*'Atomic amounts'!AJ23/'Atomic amounts'!$K23</f>
        <v>0</v>
      </c>
      <c r="AK23" s="5">
        <f>6*'Atomic amounts'!AK23/'Atomic amounts'!$K23</f>
        <v>0</v>
      </c>
      <c r="AL23" s="5">
        <f>6*'Atomic amounts'!AL23/'Atomic amounts'!$K23</f>
        <v>0</v>
      </c>
      <c r="AM23" s="5">
        <f>6*'Atomic amounts'!AM23/'Atomic amounts'!$K23</f>
        <v>0</v>
      </c>
      <c r="AN23" s="5">
        <f>6*'Atomic amounts'!AN23/'Atomic amounts'!$K23</f>
        <v>0.97891905919788047</v>
      </c>
      <c r="AO23" s="5">
        <f>6*'Atomic amounts'!AO23/'Atomic amounts'!$K23</f>
        <v>0</v>
      </c>
      <c r="AP23" s="5">
        <f>6*'Atomic amounts'!AP23/'Atomic amounts'!$K23</f>
        <v>0</v>
      </c>
      <c r="AQ23" s="5">
        <f>6*'Atomic amounts'!AQ23/'Atomic amounts'!$K23</f>
        <v>0</v>
      </c>
      <c r="AR23" s="5">
        <f>6*'Atomic amounts'!AR23/'Atomic amounts'!$K23</f>
        <v>0</v>
      </c>
      <c r="AS23" s="5">
        <f>6*'Atomic amounts'!AS23/'Atomic amounts'!$K23</f>
        <v>0</v>
      </c>
      <c r="AT23" s="5">
        <f>6*'Atomic amounts'!AT23/'Atomic amounts'!$K23</f>
        <v>0</v>
      </c>
      <c r="AU23" s="5">
        <f>6*'Atomic amounts'!AU23/'Atomic amounts'!$K23</f>
        <v>0</v>
      </c>
      <c r="AV23" s="5">
        <f t="shared" si="8"/>
        <v>9.003809849310656</v>
      </c>
    </row>
    <row r="24" spans="1:48" x14ac:dyDescent="0.3">
      <c r="A24" t="str">
        <f>Oxydes!A24</f>
        <v>Plechov et al., 2023</v>
      </c>
      <c r="B24" t="str">
        <f>Oxydes!B24</f>
        <v>low</v>
      </c>
      <c r="C24" t="str">
        <f>Oxydes!C24</f>
        <v>Murun, Kedroviy massif, karite</v>
      </c>
      <c r="D24" t="str">
        <f>Oxydes!D24</f>
        <v>dalyite</v>
      </c>
      <c r="E24" t="str">
        <f>Oxydes!E24</f>
        <v>FMM_FN669</v>
      </c>
      <c r="F24" t="str">
        <f>Oxydes!F24</f>
        <v>Spectrum 7</v>
      </c>
      <c r="G24">
        <f>Oxydes!G24</f>
        <v>0</v>
      </c>
      <c r="I24" s="5">
        <f t="shared" si="6"/>
        <v>2.1022340750525691E-2</v>
      </c>
      <c r="J24" s="5">
        <f t="shared" si="7"/>
        <v>0</v>
      </c>
      <c r="K24" s="5">
        <f>6*'Atomic amounts'!K24/'Atomic amounts'!$K24</f>
        <v>6</v>
      </c>
      <c r="L24" s="5">
        <f>6*'Atomic amounts'!L24/'Atomic amounts'!$K24</f>
        <v>1.0955514616363767E-2</v>
      </c>
      <c r="M24" s="5">
        <f>6*'Atomic amounts'!M24/'Atomic amounts'!$K24</f>
        <v>0</v>
      </c>
      <c r="N24" s="5">
        <f>6*'Atomic amounts'!N24/'Atomic amounts'!$K24</f>
        <v>0</v>
      </c>
      <c r="O24" s="5">
        <f>6*'Atomic amounts'!O24/'Atomic amounts'!$K24</f>
        <v>0</v>
      </c>
      <c r="P24" s="5">
        <f>6*'Atomic amounts'!P24/'Atomic amounts'!$K24</f>
        <v>0</v>
      </c>
      <c r="Q24" s="5">
        <f>6*'Atomic amounts'!Q24/'Atomic amounts'!$K24</f>
        <v>5.8153238883618345E-3</v>
      </c>
      <c r="R24" s="5">
        <f>6*'Atomic amounts'!R24/'Atomic amounts'!$K24</f>
        <v>1.5207016862163858E-2</v>
      </c>
      <c r="S24" s="5">
        <f>6*'Atomic amounts'!S24/'Atomic amounts'!$K24</f>
        <v>2.0133668286164608</v>
      </c>
      <c r="T24" s="5">
        <f>6*'Atomic amounts'!T24/'Atomic amounts'!$K24</f>
        <v>0</v>
      </c>
      <c r="U24" s="5">
        <f>6*'Atomic amounts'!U24/'Atomic amounts'!$K24</f>
        <v>0</v>
      </c>
      <c r="V24" s="5">
        <f>6*'Atomic amounts'!V24/'Atomic amounts'!$K24</f>
        <v>0</v>
      </c>
      <c r="W24" s="5">
        <f>6*'Atomic amounts'!W24/'Atomic amounts'!$K24</f>
        <v>0</v>
      </c>
      <c r="X24" s="5">
        <f>6*'Atomic amounts'!X24/'Atomic amounts'!$K24</f>
        <v>0</v>
      </c>
      <c r="Y24" s="5">
        <f>6*'Atomic amounts'!Y24/'Atomic amounts'!$K24</f>
        <v>0</v>
      </c>
      <c r="Z24" s="5">
        <f>6*'Atomic amounts'!Z24/'Atomic amounts'!$K24</f>
        <v>0</v>
      </c>
      <c r="AA24" s="5">
        <f>6*'Atomic amounts'!AA24/'Atomic amounts'!$K24</f>
        <v>0</v>
      </c>
      <c r="AB24" s="5">
        <f>6*'Atomic amounts'!AB24/'Atomic amounts'!$K24</f>
        <v>0</v>
      </c>
      <c r="AC24" s="5">
        <f>6*'Atomic amounts'!AC24/'Atomic amounts'!$K24</f>
        <v>0</v>
      </c>
      <c r="AD24" s="5">
        <f>6*'Atomic amounts'!AD24/'Atomic amounts'!$K24</f>
        <v>0</v>
      </c>
      <c r="AE24" s="5">
        <f>6*'Atomic amounts'!AE24/'Atomic amounts'!$K24</f>
        <v>0</v>
      </c>
      <c r="AF24" s="5">
        <f>6*'Atomic amounts'!AF24/'Atomic amounts'!$K24</f>
        <v>0</v>
      </c>
      <c r="AG24" s="5">
        <f>6*'Atomic amounts'!AG24/'Atomic amounts'!$K24</f>
        <v>0</v>
      </c>
      <c r="AH24" s="5">
        <f>6*'Atomic amounts'!AH24/'Atomic amounts'!$K24</f>
        <v>0</v>
      </c>
      <c r="AI24" s="5">
        <f>6*'Atomic amounts'!AI24/'Atomic amounts'!$K24</f>
        <v>0</v>
      </c>
      <c r="AJ24" s="5">
        <f>6*'Atomic amounts'!AJ24/'Atomic amounts'!$K24</f>
        <v>0</v>
      </c>
      <c r="AK24" s="5">
        <f>6*'Atomic amounts'!AK24/'Atomic amounts'!$K24</f>
        <v>0</v>
      </c>
      <c r="AL24" s="5">
        <f>6*'Atomic amounts'!AL24/'Atomic amounts'!$K24</f>
        <v>0</v>
      </c>
      <c r="AM24" s="5">
        <f>6*'Atomic amounts'!AM24/'Atomic amounts'!$K24</f>
        <v>0</v>
      </c>
      <c r="AN24" s="5">
        <f>6*'Atomic amounts'!AN24/'Atomic amounts'!$K24</f>
        <v>0.98811750329224712</v>
      </c>
      <c r="AO24" s="5">
        <f>6*'Atomic amounts'!AO24/'Atomic amounts'!$K24</f>
        <v>2.0696547125313172E-2</v>
      </c>
      <c r="AP24" s="5">
        <f>6*'Atomic amounts'!AP24/'Atomic amounts'!$K24</f>
        <v>0</v>
      </c>
      <c r="AQ24" s="5">
        <f>6*'Atomic amounts'!AQ24/'Atomic amounts'!$K24</f>
        <v>0</v>
      </c>
      <c r="AR24" s="5">
        <f>6*'Atomic amounts'!AR24/'Atomic amounts'!$K24</f>
        <v>0</v>
      </c>
      <c r="AS24" s="5">
        <f>6*'Atomic amounts'!AS24/'Atomic amounts'!$K24</f>
        <v>0</v>
      </c>
      <c r="AT24" s="5">
        <f>6*'Atomic amounts'!AT24/'Atomic amounts'!$K24</f>
        <v>0</v>
      </c>
      <c r="AU24" s="5">
        <f>6*'Atomic amounts'!AU24/'Atomic amounts'!$K24</f>
        <v>0</v>
      </c>
      <c r="AV24" s="5">
        <f t="shared" si="8"/>
        <v>9.0541587344009109</v>
      </c>
    </row>
    <row r="26" spans="1:48" x14ac:dyDescent="0.3">
      <c r="A26" t="s">
        <v>114</v>
      </c>
    </row>
    <row r="27" spans="1:48" x14ac:dyDescent="0.3">
      <c r="A2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Oxydes</vt:lpstr>
      <vt:lpstr>Atomic amounts</vt:lpstr>
      <vt:lpstr>Formulae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2023-07-23T06:44:01Z</dcterms:modified>
</cp:coreProperties>
</file>